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4"/>
  </bookViews>
  <sheets>
    <sheet name="TA" sheetId="1" r:id="rId1"/>
    <sheet name="TB" sheetId="2" r:id="rId2"/>
    <sheet name="TC" sheetId="3" r:id="rId3"/>
    <sheet name="TCa" sheetId="4" r:id="rId4"/>
    <sheet name="TD" sheetId="5" r:id="rId5"/>
    <sheet name="TF1" sheetId="6" r:id="rId6"/>
    <sheet name="TE" sheetId="7" r:id="rId7"/>
    <sheet name="TF2" sheetId="8" r:id="rId8"/>
    <sheet name="TF5" sheetId="9" r:id="rId9"/>
    <sheet name="TF4" sheetId="10" r:id="rId10"/>
    <sheet name="TF3" sheetId="11" r:id="rId11"/>
    <sheet name="TF6" sheetId="12" r:id="rId12"/>
    <sheet name="TF7" sheetId="13" r:id="rId13"/>
    <sheet name="TF8" sheetId="14" r:id="rId14"/>
    <sheet name="TG" sheetId="15" r:id="rId15"/>
    <sheet name="TF9" sheetId="16" r:id="rId16"/>
    <sheet name="TH" sheetId="17" r:id="rId17"/>
    <sheet name="T1" sheetId="18" r:id="rId18"/>
    <sheet name="T1a" sheetId="19" r:id="rId19"/>
    <sheet name="T2" sheetId="20" r:id="rId20"/>
    <sheet name="T3" sheetId="21" r:id="rId21"/>
    <sheet name="T4" sheetId="22" r:id="rId22"/>
    <sheet name="T5" sheetId="23" r:id="rId23"/>
    <sheet name="T6" sheetId="24" r:id="rId24"/>
    <sheet name="T_ceny" sheetId="25" r:id="rId2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0"/>
          </rPr>
          <t>wpisać nazwę utworzonej grupy taryfowej</t>
        </r>
      </text>
    </comment>
    <comment ref="C12" authorId="0">
      <text>
        <r>
          <rPr>
            <sz val="10"/>
            <rFont val="Arial"/>
            <family val="0"/>
          </rPr>
          <t>z tabeli G</t>
        </r>
      </text>
    </comment>
    <comment ref="C13" authorId="0">
      <text>
        <r>
          <rPr>
            <sz val="10"/>
            <rFont val="Arial"/>
            <family val="0"/>
          </rPr>
          <t>z tabeli F8</t>
        </r>
      </text>
    </comment>
    <comment ref="C38" authorId="0">
      <text>
        <r>
          <rPr>
            <sz val="10"/>
            <rFont val="Arial"/>
            <family val="0"/>
          </rPr>
          <t>Cenę wskaźnikową należy wyliczać jako sumę rocznych należności za 
wodę, wynikających z cen i stawek opłat w zł, podzieloną przez roczną 
wielkość sprzedaży wody w m3.</t>
        </r>
      </text>
    </comment>
    <comment ref="B39" authorId="0">
      <text>
        <r>
          <rPr>
            <sz val="10"/>
            <rFont val="Arial"/>
            <family val="0"/>
          </rPr>
          <t>wpisać nazwę utworzonej grupy taryfowej</t>
        </r>
      </text>
    </comment>
    <comment ref="C39" authorId="0">
      <text>
        <r>
          <rPr>
            <sz val="10"/>
            <rFont val="Arial"/>
            <family val="0"/>
          </rPr>
          <t>z tabeli G</t>
        </r>
      </text>
    </comment>
    <comment ref="C40" authorId="0">
      <text>
        <r>
          <rPr>
            <sz val="10"/>
            <rFont val="Arial"/>
            <family val="0"/>
          </rPr>
          <t>z tabeli F8</t>
        </r>
      </text>
    </comment>
    <comment ref="C65" authorId="0">
      <text>
        <r>
          <rPr>
            <sz val="10"/>
            <rFont val="Arial"/>
            <family val="0"/>
          </rPr>
          <t>Cenę wskaźnikową należy wyliczać jako sumę rocznych należności za 
wodę, wynikających z cen i stawek opłat w zł, podzieloną przez roczną 
wielkość sprzedaży wody w m3.</t>
        </r>
      </text>
    </comment>
    <comment ref="B66" authorId="0">
      <text>
        <r>
          <rPr>
            <sz val="10"/>
            <rFont val="Arial"/>
            <family val="0"/>
          </rPr>
          <t>wpisać nazwę utworzonej  grupy taryfowej</t>
        </r>
      </text>
    </comment>
    <comment ref="C66" authorId="0">
      <text>
        <r>
          <rPr>
            <sz val="10"/>
            <rFont val="Arial"/>
            <family val="0"/>
          </rPr>
          <t>z tabeli G</t>
        </r>
      </text>
    </comment>
    <comment ref="C67" authorId="0">
      <text>
        <r>
          <rPr>
            <sz val="10"/>
            <rFont val="Arial"/>
            <family val="0"/>
          </rPr>
          <t>z tabeli F8</t>
        </r>
      </text>
    </comment>
    <comment ref="C92" authorId="0">
      <text>
        <r>
          <rPr>
            <sz val="10"/>
            <rFont val="Arial"/>
            <family val="0"/>
          </rPr>
          <t>Cenę wskaźnikową należy wyliczać jako sumę rocznych należności za 
wodę, wynikających z cen i stawek opłat w zł, podzieloną przez roczną 
wielkość sprzedaży wody w m3.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0"/>
          </rPr>
          <t>z tabeli 4</t>
        </r>
      </text>
    </comment>
    <comment ref="B13" authorId="0">
      <text>
        <r>
          <rPr>
            <sz val="10"/>
            <rFont val="Arial"/>
            <family val="0"/>
          </rPr>
          <t>urządzenia pomiarowe i wodomierze zainstalowane 
na własnych źródłach wody dostawców ścieków</t>
        </r>
      </text>
    </comment>
    <comment ref="F22" authorId="0">
      <text>
        <r>
          <rPr>
            <sz val="10"/>
            <rFont val="Arial"/>
            <family val="0"/>
          </rPr>
          <t>a) / d)</t>
        </r>
      </text>
    </comment>
    <comment ref="B24" authorId="0">
      <text>
        <r>
          <rPr>
            <sz val="10"/>
            <rFont val="Arial"/>
            <family val="0"/>
          </rPr>
          <t>e) / c)</t>
        </r>
      </text>
    </comment>
    <comment ref="B25" authorId="0">
      <text>
        <r>
          <rPr>
            <sz val="10"/>
            <rFont val="Arial"/>
            <family val="0"/>
          </rPr>
          <t>e) / c)</t>
        </r>
      </text>
    </comment>
    <comment ref="B26" authorId="0">
      <text>
        <r>
          <rPr>
            <sz val="10"/>
            <rFont val="Arial"/>
            <family val="0"/>
          </rPr>
          <t>e) / c)</t>
        </r>
      </text>
    </comment>
    <comment ref="B27" authorId="0">
      <text>
        <r>
          <rPr>
            <sz val="10"/>
            <rFont val="Arial"/>
            <family val="0"/>
          </rPr>
          <t>w przypadku odbiorcy pobierającego wodę i odprowadzającego 
ścieki można rozdzielić przychody z opłaty abonamentowej tak, 
aby uwzględnione były w przychodach do dostarczania wody 
i do odprowadzania ścieków</t>
        </r>
      </text>
    </comment>
    <comment ref="C27" authorId="0">
      <text>
        <r>
          <rPr>
            <sz val="10"/>
            <rFont val="Arial"/>
            <family val="0"/>
          </rPr>
          <t>np.: 100%, 50% lub inny</t>
        </r>
      </text>
    </comment>
    <comment ref="D27" authorId="0">
      <text>
        <r>
          <rPr>
            <sz val="10"/>
            <rFont val="Arial"/>
            <family val="0"/>
          </rPr>
          <t>np.: 100%, 50% lub inny</t>
        </r>
      </text>
    </comment>
    <comment ref="E27" authorId="0">
      <text>
        <r>
          <rPr>
            <sz val="10"/>
            <rFont val="Arial"/>
            <family val="0"/>
          </rPr>
          <t>np.: 100%, 50% lub inny</t>
        </r>
      </text>
    </comment>
    <comment ref="F28" authorId="0">
      <text>
        <r>
          <rPr>
            <sz val="10"/>
            <rFont val="Arial"/>
            <family val="0"/>
          </rPr>
          <t>otrzymana wartość może minimalnie różnić się 
od niezbędnych przychodów z w. a) ze względu 
na obliczenia na liczbach zaokrąglonych</t>
        </r>
      </text>
    </comment>
    <comment ref="B30" authorId="0">
      <text>
        <r>
          <rPr>
            <sz val="10"/>
            <rFont val="Arial"/>
            <family val="0"/>
          </rPr>
          <t>b) * f) * 12</t>
        </r>
      </text>
    </comment>
    <comment ref="B31" authorId="0">
      <text>
        <r>
          <rPr>
            <sz val="10"/>
            <rFont val="Arial"/>
            <family val="0"/>
          </rPr>
          <t>b) * f) * g)* 12</t>
        </r>
      </text>
    </comment>
    <comment ref="B33" authorId="0">
      <text>
        <r>
          <rPr>
            <sz val="10"/>
            <rFont val="Arial"/>
            <family val="0"/>
          </rPr>
          <t>b) * f) * 12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0"/>
          </rPr>
          <t>z tabeli 4</t>
        </r>
      </text>
    </comment>
    <comment ref="F22" authorId="0">
      <text>
        <r>
          <rPr>
            <sz val="10"/>
            <rFont val="Arial"/>
            <family val="0"/>
          </rPr>
          <t>a) / d)</t>
        </r>
      </text>
    </comment>
    <comment ref="B24" authorId="0">
      <text>
        <r>
          <rPr>
            <sz val="10"/>
            <rFont val="Arial"/>
            <family val="0"/>
          </rPr>
          <t>e) / c)</t>
        </r>
      </text>
    </comment>
    <comment ref="B25" authorId="0">
      <text>
        <r>
          <rPr>
            <sz val="10"/>
            <rFont val="Arial"/>
            <family val="0"/>
          </rPr>
          <t>e) / c)</t>
        </r>
      </text>
    </comment>
    <comment ref="B26" authorId="0">
      <text>
        <r>
          <rPr>
            <sz val="10"/>
            <rFont val="Arial"/>
            <family val="0"/>
          </rPr>
          <t>e) / c)</t>
        </r>
      </text>
    </comment>
    <comment ref="B27" authorId="0">
      <text>
        <r>
          <rPr>
            <sz val="10"/>
            <rFont val="Arial"/>
            <family val="0"/>
          </rPr>
          <t>w przypadku odbiorcy pobierającego wodę i odprowadzającego 
ścieki można rozdzielić przychody z opłaty abonamentowej tak, 
aby uwzględnione były w przychodach do dostarczania wody 
i do odprowadzania ścieków</t>
        </r>
      </text>
    </comment>
    <comment ref="C27" authorId="0">
      <text>
        <r>
          <rPr>
            <sz val="10"/>
            <rFont val="Arial"/>
            <family val="0"/>
          </rPr>
          <t>np.: 100%, 50% lub inny</t>
        </r>
      </text>
    </comment>
    <comment ref="D27" authorId="0">
      <text>
        <r>
          <rPr>
            <sz val="10"/>
            <rFont val="Arial"/>
            <family val="0"/>
          </rPr>
          <t>np.: 100%, 50% lub inny</t>
        </r>
      </text>
    </comment>
    <comment ref="E27" authorId="0">
      <text>
        <r>
          <rPr>
            <sz val="10"/>
            <rFont val="Arial"/>
            <family val="0"/>
          </rPr>
          <t>np.: 100%, 50% lub inny</t>
        </r>
      </text>
    </comment>
    <comment ref="F28" authorId="0">
      <text>
        <r>
          <rPr>
            <sz val="10"/>
            <rFont val="Arial"/>
            <family val="0"/>
          </rPr>
          <t>otrzymana wartość może minimalnie różnić się 
od niezbędnych przychodów z w. a) ze względu 
na obliczenia na liczbach zaokrąglonych</t>
        </r>
      </text>
    </comment>
    <comment ref="B30" authorId="0">
      <text>
        <r>
          <rPr>
            <sz val="10"/>
            <rFont val="Arial"/>
            <family val="0"/>
          </rPr>
          <t>b) * f) * 12</t>
        </r>
      </text>
    </comment>
    <comment ref="B31" authorId="0">
      <text>
        <r>
          <rPr>
            <sz val="10"/>
            <rFont val="Arial"/>
            <family val="0"/>
          </rPr>
          <t>b) * f) * g)* 12</t>
        </r>
      </text>
    </comment>
    <comment ref="B33" authorId="0">
      <text>
        <r>
          <rPr>
            <sz val="10"/>
            <rFont val="Arial"/>
            <family val="0"/>
          </rPr>
          <t>b) * f) * 12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" authorId="0">
      <text>
        <r>
          <rPr>
            <sz val="10"/>
            <rFont val="Arial"/>
            <family val="0"/>
          </rPr>
          <t>współczynnik alokacji C z tabeli E</t>
        </r>
      </text>
    </comment>
    <comment ref="B9" authorId="0">
      <text>
        <r>
          <rPr>
            <sz val="10"/>
            <rFont val="Arial"/>
            <family val="0"/>
          </rPr>
          <t>nie więcej niż 15% całości kosztów eksploatacji i utrzymania
w gotowości urządzeń wodociągowych lub kanalizacyjnych</t>
        </r>
      </text>
    </comment>
    <comment ref="B11" authorId="0">
      <text>
        <r>
          <rPr>
            <sz val="10"/>
            <rFont val="Arial"/>
            <family val="0"/>
          </rPr>
          <t>z tabeli 4</t>
        </r>
      </text>
    </comment>
    <comment ref="B13" authorId="0">
      <text>
        <r>
          <rPr>
            <sz val="10"/>
            <rFont val="Arial"/>
            <family val="0"/>
          </rPr>
          <t>urządzenia pomiarowe i wodomierze zainstalowane 
na własnych źródłach wody dostawców ścieków</t>
        </r>
      </text>
    </comment>
    <comment ref="B15" authorId="0">
      <text>
        <r>
          <rPr>
            <sz val="10"/>
            <rFont val="Arial"/>
            <family val="0"/>
          </rPr>
          <t>z tabeli 6</t>
        </r>
      </text>
    </comment>
    <comment ref="B20" authorId="0">
      <text>
        <r>
          <rPr>
            <sz val="10"/>
            <rFont val="Arial"/>
            <family val="0"/>
          </rPr>
          <t>c) * 12 / d)</t>
        </r>
      </text>
    </comment>
    <comment ref="B21" authorId="0">
      <text>
        <r>
          <rPr>
            <sz val="10"/>
            <rFont val="Arial"/>
            <family val="0"/>
          </rPr>
          <t>c) * 12 / d)</t>
        </r>
      </text>
    </comment>
    <comment ref="F22" authorId="0">
      <text>
        <r>
          <rPr>
            <sz val="10"/>
            <rFont val="Arial"/>
            <family val="0"/>
          </rPr>
          <t>a) / e)</t>
        </r>
      </text>
    </comment>
    <comment ref="B24" authorId="0">
      <text>
        <r>
          <rPr>
            <sz val="10"/>
            <rFont val="Arial"/>
            <family val="0"/>
          </rPr>
          <t>f) / d)</t>
        </r>
      </text>
    </comment>
    <comment ref="B25" authorId="0">
      <text>
        <r>
          <rPr>
            <sz val="10"/>
            <rFont val="Arial"/>
            <family val="0"/>
          </rPr>
          <t>f) / d)</t>
        </r>
      </text>
    </comment>
    <comment ref="F26" authorId="0">
      <text>
        <r>
          <rPr>
            <sz val="10"/>
            <rFont val="Arial"/>
            <family val="0"/>
          </rPr>
          <t>otrzymana wartość może minimalnie różnić się 
od niezbędnych przychodów z w. a) ze względu 
na obliczenia na liczbach zaokrąglonych</t>
        </r>
      </text>
    </comment>
    <comment ref="B29" authorId="0">
      <text>
        <r>
          <rPr>
            <sz val="10"/>
            <rFont val="Arial"/>
            <family val="0"/>
          </rPr>
          <t>z tabeli 6</t>
        </r>
      </text>
    </comment>
    <comment ref="B30" authorId="0">
      <text>
        <r>
          <rPr>
            <sz val="10"/>
            <rFont val="Arial"/>
            <family val="0"/>
          </rPr>
          <t>z tabeli 6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>stawka opłaty za:
1. odczyt
2. rozliczenie
3. utrzymanie w gotowości urządzeń wodociągowych</t>
        </r>
      </text>
    </comment>
    <comment ref="B10" authorId="0">
      <text>
        <r>
          <rPr>
            <sz val="10"/>
            <rFont val="Arial"/>
            <family val="0"/>
          </rPr>
          <t>edytując kolejno formuły w.10-w.15 można zmienić tekst opisu na inny</t>
        </r>
      </text>
    </comment>
    <comment ref="B16" authorId="0">
      <text>
        <r>
          <rPr>
            <sz val="10"/>
            <rFont val="Arial"/>
            <family val="0"/>
          </rPr>
          <t>stawka opłaty za:
1. odczyt
2. rozliczenie
3. utrzymanie w gotowości urządzeń wodociągowych
4. utrzymanie w gotowości urządzeń kanalizacyjnych</t>
        </r>
      </text>
    </comment>
    <comment ref="B23" authorId="0">
      <text>
        <r>
          <rPr>
            <sz val="10"/>
            <rFont val="Arial"/>
            <family val="0"/>
          </rPr>
          <t>stawka opłaty za:
1. odczyt
2. rozliczenie
3. utrzymanie w gotowości urządzeń kanalizacyjnych</t>
        </r>
      </text>
    </comment>
    <comment ref="B32" authorId="0">
      <text>
        <r>
          <rPr>
            <sz val="10"/>
            <rFont val="Arial"/>
            <family val="0"/>
          </rPr>
          <t>stawka opłaty za:
1. odczyt
2. rozliczenie</t>
        </r>
      </text>
    </comment>
    <comment ref="B33" authorId="0">
      <text>
        <r>
          <rPr>
            <sz val="10"/>
            <rFont val="Arial"/>
            <family val="0"/>
          </rPr>
          <t>stawka opłaty za:
1. odczyt
2. rozliczenie</t>
        </r>
      </text>
    </comment>
    <comment ref="B35" authorId="0">
      <text>
        <r>
          <rPr>
            <sz val="10"/>
            <rFont val="Arial"/>
            <family val="0"/>
          </rPr>
          <t>stawka opłaty za:
1. odczyt
2. rozliczenie</t>
        </r>
      </text>
    </comment>
    <comment ref="B36" authorId="0">
      <text>
        <r>
          <rPr>
            <sz val="10"/>
            <rFont val="Arial"/>
            <family val="0"/>
          </rPr>
          <t>stawka opłaty za:
1. odczyt
2. rozliczenie</t>
        </r>
      </text>
    </comment>
    <comment ref="B37" authorId="0">
      <text>
        <r>
          <rPr>
            <sz val="10"/>
            <rFont val="Arial"/>
            <family val="0"/>
          </rPr>
          <t>stawka opłaty za:
1. odczyt
2. rozliczenie</t>
        </r>
      </text>
    </comment>
    <comment ref="B39" authorId="0">
      <text>
        <r>
          <rPr>
            <sz val="10"/>
            <rFont val="Arial"/>
            <family val="0"/>
          </rPr>
          <t>stawka opłaty za:
1. rozliczenie
2. utrzymanie w gotowości urządzeń wodociągowych</t>
        </r>
      </text>
    </comment>
    <comment ref="B40" authorId="0">
      <text>
        <r>
          <rPr>
            <sz val="10"/>
            <rFont val="Arial"/>
            <family val="0"/>
          </rPr>
          <t>stawka opłaty za:
1. rozliczenie
2. utrzymanie w gotowości urządzeń wodociągowych
3. utrzymanie w gotowości urządzeń kanalizacyjnych</t>
        </r>
      </text>
    </comment>
    <comment ref="B41" authorId="0">
      <text>
        <r>
          <rPr>
            <sz val="10"/>
            <rFont val="Arial"/>
            <family val="0"/>
          </rPr>
          <t>stawka opłaty za:
1. rozliczenie
2. utrzymanie w gotowości urządzeń kanalizacyjnych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>z tabeli F9</t>
        </r>
      </text>
    </comment>
    <comment ref="B10" authorId="0">
      <text>
        <r>
          <rPr>
            <sz val="10"/>
            <rFont val="Arial"/>
            <family val="0"/>
          </rPr>
          <t>z tabeli F9</t>
        </r>
      </text>
    </comment>
    <comment ref="B11" authorId="0">
      <text>
        <r>
          <rPr>
            <sz val="10"/>
            <rFont val="Arial"/>
            <family val="0"/>
          </rPr>
          <t>z tabeli F7</t>
        </r>
      </text>
    </comment>
    <comment ref="B17" authorId="0">
      <text>
        <r>
          <rPr>
            <sz val="10"/>
            <rFont val="Arial"/>
            <family val="0"/>
          </rPr>
          <t>1.1 * 1.2</t>
        </r>
      </text>
    </comment>
    <comment ref="B18" authorId="0">
      <text>
        <r>
          <rPr>
            <sz val="10"/>
            <rFont val="Arial"/>
            <family val="0"/>
          </rPr>
          <t>z tabeli F9</t>
        </r>
      </text>
    </comment>
    <comment ref="B19" authorId="0">
      <text>
        <r>
          <rPr>
            <sz val="10"/>
            <rFont val="Arial"/>
            <family val="0"/>
          </rPr>
          <t>1.4 + 1.5</t>
        </r>
      </text>
    </comment>
    <comment ref="B21" authorId="0">
      <text>
        <r>
          <rPr>
            <sz val="10"/>
            <rFont val="Arial"/>
            <family val="0"/>
          </rPr>
          <t>z tabeli F9</t>
        </r>
      </text>
    </comment>
    <comment ref="B22" authorId="0">
      <text>
        <r>
          <rPr>
            <sz val="10"/>
            <rFont val="Arial"/>
            <family val="0"/>
          </rPr>
          <t>z tabeli F9</t>
        </r>
      </text>
    </comment>
    <comment ref="B23" authorId="0">
      <text>
        <r>
          <rPr>
            <sz val="10"/>
            <rFont val="Arial"/>
            <family val="0"/>
          </rPr>
          <t>z tabeli F7</t>
        </r>
      </text>
    </comment>
    <comment ref="B29" authorId="0">
      <text>
        <r>
          <rPr>
            <sz val="10"/>
            <rFont val="Arial"/>
            <family val="0"/>
          </rPr>
          <t>2.1 * 2.2</t>
        </r>
      </text>
    </comment>
    <comment ref="B30" authorId="0">
      <text>
        <r>
          <rPr>
            <sz val="10"/>
            <rFont val="Arial"/>
            <family val="0"/>
          </rPr>
          <t>z tabeli F9</t>
        </r>
      </text>
    </comment>
    <comment ref="B31" authorId="0">
      <text>
        <r>
          <rPr>
            <sz val="10"/>
            <rFont val="Arial"/>
            <family val="0"/>
          </rPr>
          <t>2.4 + 2.5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8" authorId="0">
      <text>
        <r>
          <rPr>
            <sz val="10"/>
            <rFont val="Arial"/>
            <family val="0"/>
          </rPr>
          <t>z tabeli D</t>
        </r>
      </text>
    </comment>
    <comment ref="B17" authorId="0">
      <text>
        <r>
          <rPr>
            <sz val="10"/>
            <rFont val="Arial"/>
            <family val="0"/>
          </rPr>
          <t>z tabeli E</t>
        </r>
      </text>
    </comment>
    <comment ref="B18" authorId="0">
      <text>
        <r>
          <rPr>
            <sz val="10"/>
            <rFont val="Arial"/>
            <family val="0"/>
          </rPr>
          <t>1b) / 2)</t>
        </r>
      </text>
    </comment>
    <comment ref="B20" authorId="0">
      <text>
        <r>
          <rPr>
            <sz val="10"/>
            <rFont val="Arial"/>
            <family val="0"/>
          </rPr>
          <t>z tabeli D</t>
        </r>
      </text>
    </comment>
    <comment ref="B29" authorId="0">
      <text>
        <r>
          <rPr>
            <sz val="10"/>
            <rFont val="Arial"/>
            <family val="0"/>
          </rPr>
          <t>z tabeli E</t>
        </r>
      </text>
    </comment>
    <comment ref="B30" authorId="0">
      <text>
        <r>
          <rPr>
            <sz val="10"/>
            <rFont val="Arial"/>
            <family val="0"/>
          </rPr>
          <t>1b) / 2)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>z tabeli G</t>
        </r>
      </text>
    </comment>
    <comment ref="F10" authorId="0">
      <text>
        <r>
          <rPr>
            <sz val="10"/>
            <rFont val="Arial"/>
            <family val="0"/>
          </rPr>
          <t>porównanie z 1.6 w tabeli C</t>
        </r>
      </text>
    </comment>
    <comment ref="B15" authorId="0">
      <text>
        <r>
          <rPr>
            <sz val="10"/>
            <rFont val="Arial"/>
            <family val="0"/>
          </rPr>
          <t>z tabeli G</t>
        </r>
      </text>
    </comment>
    <comment ref="F16" authorId="0">
      <text>
        <r>
          <rPr>
            <sz val="10"/>
            <rFont val="Arial"/>
            <family val="0"/>
          </rPr>
          <t>porównanie z 2.6 w tabeli C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4" authorId="0">
      <text>
        <r>
          <rPr>
            <sz val="10"/>
            <rFont val="Arial"/>
            <family val="0"/>
          </rPr>
          <t>z tabeli E</t>
        </r>
      </text>
    </comment>
    <comment ref="B21" authorId="0">
      <text>
        <r>
          <rPr>
            <sz val="10"/>
            <rFont val="Arial"/>
            <family val="0"/>
          </rPr>
          <t>z tabeli 2</t>
        </r>
      </text>
    </comment>
    <comment ref="B22" authorId="0">
      <text>
        <r>
          <rPr>
            <sz val="10"/>
            <rFont val="Arial"/>
            <family val="0"/>
          </rPr>
          <t>z tabeli 3</t>
        </r>
      </text>
    </comment>
    <comment ref="D30" authorId="0">
      <text>
        <r>
          <rPr>
            <sz val="10"/>
            <rFont val="Arial"/>
            <family val="0"/>
          </rPr>
          <t>z tabeli E</t>
        </r>
      </text>
    </comment>
    <comment ref="B37" authorId="0">
      <text>
        <r>
          <rPr>
            <sz val="10"/>
            <rFont val="Arial"/>
            <family val="0"/>
          </rPr>
          <t>z tabeli 2</t>
        </r>
      </text>
    </comment>
    <comment ref="B38" authorId="0">
      <text>
        <r>
          <rPr>
            <sz val="10"/>
            <rFont val="Arial"/>
            <family val="0"/>
          </rPr>
          <t>z tabeli 3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B20" authorId="0">
      <text>
        <r>
          <rPr>
            <sz val="10"/>
            <rFont val="Arial"/>
            <family val="0"/>
          </rPr>
          <t>z tabeli 2</t>
        </r>
      </text>
    </comment>
    <comment ref="B21" authorId="0">
      <text>
        <r>
          <rPr>
            <sz val="10"/>
            <rFont val="Arial"/>
            <family val="0"/>
          </rPr>
          <t>z tabeli 3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0"/>
          </rPr>
          <t>wpisać nazwę utworzonej grupy taryfowej</t>
        </r>
      </text>
    </comment>
    <comment ref="C12" authorId="0">
      <text>
        <r>
          <rPr>
            <sz val="10"/>
            <rFont val="Arial"/>
            <family val="0"/>
          </rPr>
          <t>z tabeli G</t>
        </r>
      </text>
    </comment>
    <comment ref="C13" authorId="0">
      <text>
        <r>
          <rPr>
            <sz val="10"/>
            <rFont val="Arial"/>
            <family val="0"/>
          </rPr>
          <t>z tabeli F8</t>
        </r>
      </text>
    </comment>
    <comment ref="C24" authorId="0">
      <text>
        <r>
          <rPr>
            <sz val="10"/>
            <rFont val="Arial"/>
            <family val="0"/>
          </rPr>
          <t>Cenę wskaźnikową należy wyliczać jako sumę rocznych należności za 
odprowadzone ścieki, wynikającą z cen i stawek opłat w zł, podzieloną 
przez roczną ilość odprowadzonych ścieków.</t>
        </r>
      </text>
    </comment>
    <comment ref="B25" authorId="0">
      <text>
        <r>
          <rPr>
            <sz val="10"/>
            <rFont val="Arial"/>
            <family val="0"/>
          </rPr>
          <t>wpisać nazwę utworzonej grupy taryfowej</t>
        </r>
      </text>
    </comment>
    <comment ref="C25" authorId="0">
      <text>
        <r>
          <rPr>
            <sz val="10"/>
            <rFont val="Arial"/>
            <family val="0"/>
          </rPr>
          <t>z tabeli G</t>
        </r>
      </text>
    </comment>
    <comment ref="C26" authorId="0">
      <text>
        <r>
          <rPr>
            <sz val="10"/>
            <rFont val="Arial"/>
            <family val="0"/>
          </rPr>
          <t>z tabeli F8</t>
        </r>
      </text>
    </comment>
    <comment ref="C37" authorId="0">
      <text>
        <r>
          <rPr>
            <sz val="10"/>
            <rFont val="Arial"/>
            <family val="0"/>
          </rPr>
          <t>Cenę wskaźnikową należy wyliczać jako sumę rocznych należności za 
odprowadzone ścieki, wynikającą z cen i stawek opłat w zł, podzieloną 
przez roczną ilość odprowadzonych ścieków.</t>
        </r>
      </text>
    </comment>
    <comment ref="B38" authorId="0">
      <text>
        <r>
          <rPr>
            <sz val="10"/>
            <rFont val="Arial"/>
            <family val="0"/>
          </rPr>
          <t>wpisać nazwę utworzonej  grupy taryfowej</t>
        </r>
      </text>
    </comment>
    <comment ref="C38" authorId="0">
      <text>
        <r>
          <rPr>
            <sz val="10"/>
            <rFont val="Arial"/>
            <family val="0"/>
          </rPr>
          <t>z tabeli G</t>
        </r>
      </text>
    </comment>
    <comment ref="C39" authorId="0">
      <text>
        <r>
          <rPr>
            <sz val="10"/>
            <rFont val="Arial"/>
            <family val="0"/>
          </rPr>
          <t>z tabeli F8</t>
        </r>
      </text>
    </comment>
    <comment ref="C50" authorId="0">
      <text>
        <r>
          <rPr>
            <sz val="10"/>
            <rFont val="Arial"/>
            <family val="0"/>
          </rPr>
          <t>Cenę wskaźnikową należy wyliczać jako sumę rocznych należności za 
odprowadzone ścieki, wynikającą z cen i stawek opłat w zł, podzieloną 
przez roczną ilość odprowadzonych ścieków.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>suma wszystkich kosztów wydziałowych w wydziałach 
działalności podstawowej z podziałem na zaopatrzenie 
w wodę i odprowadzanie ścieków</t>
        </r>
      </text>
    </comment>
    <comment ref="B13" authorId="0">
      <text>
        <r>
          <rPr>
            <sz val="10"/>
            <rFont val="Arial"/>
            <family val="0"/>
          </rPr>
          <t>suma kosztów działalności wszystkich wydziałów pomocniczych</t>
        </r>
      </text>
    </comment>
    <comment ref="B23" authorId="0">
      <text>
        <r>
          <rPr>
            <sz val="10"/>
            <rFont val="Arial"/>
            <family val="0"/>
          </rPr>
          <t>do rozliczenia kosztów na działalność podstawową i pozostałą można 
zastosować klucz podziału oparty na np. wartości przychodów</t>
        </r>
      </text>
    </comment>
    <comment ref="B25" authorId="0">
      <text>
        <r>
          <rPr>
            <sz val="10"/>
            <rFont val="Arial"/>
            <family val="0"/>
          </rPr>
          <t>rozliczenie kosztów w ramach działalności podstawowej na 
zaopatrzenie w wodę i odprowadznie ścieków wykonać można 
np. proporcjonalnie do liczby odbiorców (wodomierzy)</t>
        </r>
      </text>
    </comment>
    <comment ref="B27" authorId="0">
      <text>
        <r>
          <rPr>
            <sz val="10"/>
            <rFont val="Arial"/>
            <family val="0"/>
          </rPr>
          <t>rozliczenie kosztów w ramach działalności podstawowej na 
zaopatrzenie w wodę i odprowadznie ścieków wykonać można 
np. proporcjonalnie do liczby odbiorców (wodomierzy)</t>
        </r>
      </text>
    </comment>
    <comment ref="B29" authorId="0">
      <text>
        <r>
          <rPr>
            <sz val="10"/>
            <rFont val="Arial"/>
            <family val="0"/>
          </rPr>
          <t>do rozliczenia kosztów na działalność podstawową i pozostałą można 
zastosować klucz podziału oparty na np. wartości przychodów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0"/>
          </rPr>
          <t xml:space="preserve">koszty ogólnozakładowe, np.: utrzymanie terenu, straży przemysłowej, itp. </t>
        </r>
      </text>
    </comment>
    <comment ref="B19" authorId="0">
      <text>
        <r>
          <rPr>
            <sz val="10"/>
            <rFont val="Arial"/>
            <family val="0"/>
          </rPr>
          <t>koszty administracyjne, reprezentacji, reklamy, itp.</t>
        </r>
      </text>
    </comment>
    <comment ref="B30" authorId="0">
      <text>
        <r>
          <rPr>
            <sz val="10"/>
            <rFont val="Arial"/>
            <family val="0"/>
          </rPr>
          <t>do rozliczenia kosztów na działalność podstawową i pozostałą można 
zastosować klucz podziału oparty na np. wartości przychodów</t>
        </r>
      </text>
    </comment>
    <comment ref="B32" authorId="0">
      <text>
        <r>
          <rPr>
            <sz val="10"/>
            <rFont val="Arial"/>
            <family val="0"/>
          </rPr>
          <t>rozliczenie kosztów w ramach działalności podstawowej na 
zaopatrzenie w wodę i odprowadznie ścieków wykonać można 
np. proporcjonalnie do liczby odbiorców (wodomierzy)</t>
        </r>
      </text>
    </comment>
    <comment ref="B34" authorId="0">
      <text>
        <r>
          <rPr>
            <sz val="10"/>
            <rFont val="Arial"/>
            <family val="0"/>
          </rPr>
          <t>rozliczenie kosztów w ramach działalności podstawowej na 
zaopatrzenie w wodę i odprowadznie ścieków wykonać można 
np. proporcjonalnie do liczby odbiorców (wodomierzy)</t>
        </r>
      </text>
    </comment>
    <comment ref="B36" authorId="0">
      <text>
        <r>
          <rPr>
            <sz val="10"/>
            <rFont val="Arial"/>
            <family val="0"/>
          </rPr>
          <t>do rozliczenia kosztów na działalność podstawową i pozostałą można 
zastosować klucz podziału oparty na np. wartości przychodów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0"/>
          </rPr>
          <t>urządzenia pomiarowe i wodomierze zainstalowane 
na własnych źródłach wody dostawców ścieków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0"/>
          </rPr>
          <t>proponowane grupowanie przyłączy wg DN, 
należy dostosować do potrzeb przedsiębiorstwa, 
a pozostałe wiersze zostawić bez wypełniania</t>
        </r>
      </text>
    </comment>
    <comment ref="K14" authorId="0">
      <text>
        <r>
          <rPr>
            <sz val="10"/>
            <rFont val="Arial"/>
            <family val="0"/>
          </rPr>
          <t>z tabeli F5</t>
        </r>
      </text>
    </comment>
    <comment ref="D20" authorId="0">
      <text>
        <r>
          <rPr>
            <sz val="10"/>
            <rFont val="Arial"/>
            <family val="0"/>
          </rPr>
          <t>do tabeli F5</t>
        </r>
      </text>
    </comment>
    <comment ref="K21" authorId="0">
      <text>
        <r>
          <rPr>
            <sz val="10"/>
            <rFont val="Arial"/>
            <family val="0"/>
          </rPr>
          <t>z tabeli F5</t>
        </r>
      </text>
    </comment>
    <comment ref="D27" authorId="0">
      <text>
        <r>
          <rPr>
            <sz val="10"/>
            <rFont val="Arial"/>
            <family val="0"/>
          </rPr>
          <t>do tabeli F5</t>
        </r>
      </text>
    </comment>
    <comment ref="K28" authorId="0">
      <text>
        <r>
          <rPr>
            <sz val="10"/>
            <rFont val="Arial"/>
            <family val="0"/>
          </rPr>
          <t>z tabeli F5</t>
        </r>
      </text>
    </comment>
    <comment ref="D34" authorId="0">
      <text>
        <r>
          <rPr>
            <sz val="10"/>
            <rFont val="Arial"/>
            <family val="0"/>
          </rPr>
          <t>do tabeli F5</t>
        </r>
      </text>
    </comment>
    <comment ref="D39" authorId="0">
      <text>
        <r>
          <rPr>
            <sz val="10"/>
            <rFont val="Arial"/>
            <family val="0"/>
          </rPr>
          <t>wpisać nazwę grupy taryfowej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rFont val="Arial"/>
            <family val="0"/>
          </rPr>
          <t>proponowane grupowanie przyłączy wg DN, 
należy dostosować do potrzeb przedsiębiorstwa, 
a pozostałe wiersze zostawić bez wypełniania</t>
        </r>
      </text>
    </comment>
    <comment ref="K14" authorId="0">
      <text>
        <r>
          <rPr>
            <sz val="10"/>
            <rFont val="Arial"/>
            <family val="0"/>
          </rPr>
          <t>z tabeli F6</t>
        </r>
      </text>
    </comment>
    <comment ref="D20" authorId="0">
      <text>
        <r>
          <rPr>
            <sz val="10"/>
            <rFont val="Arial"/>
            <family val="0"/>
          </rPr>
          <t>do tabeli F6</t>
        </r>
      </text>
    </comment>
    <comment ref="K21" authorId="0">
      <text>
        <r>
          <rPr>
            <sz val="10"/>
            <rFont val="Arial"/>
            <family val="0"/>
          </rPr>
          <t>z tabeli F6</t>
        </r>
      </text>
    </comment>
    <comment ref="D27" authorId="0">
      <text>
        <r>
          <rPr>
            <sz val="10"/>
            <rFont val="Arial"/>
            <family val="0"/>
          </rPr>
          <t>do tabeli F6</t>
        </r>
      </text>
    </comment>
    <comment ref="K28" authorId="0">
      <text>
        <r>
          <rPr>
            <sz val="10"/>
            <rFont val="Arial"/>
            <family val="0"/>
          </rPr>
          <t>z tabeli F6</t>
        </r>
      </text>
    </comment>
    <comment ref="D34" authorId="0">
      <text>
        <r>
          <rPr>
            <sz val="10"/>
            <rFont val="Arial"/>
            <family val="0"/>
          </rPr>
          <t>do tabeli F6</t>
        </r>
      </text>
    </comment>
    <comment ref="D39" authorId="0">
      <text>
        <r>
          <rPr>
            <sz val="10"/>
            <rFont val="Arial"/>
            <family val="0"/>
          </rPr>
          <t>wpisać nazwę grupy taryfowej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0"/>
          </rPr>
          <t>z tabeli 1</t>
        </r>
      </text>
    </comment>
    <comment ref="B12" authorId="0">
      <text>
        <r>
          <rPr>
            <sz val="10"/>
            <rFont val="Arial"/>
            <family val="0"/>
          </rPr>
          <t>z tabeli 1</t>
        </r>
      </text>
    </comment>
    <comment ref="B13" authorId="0">
      <text>
        <r>
          <rPr>
            <sz val="10"/>
            <rFont val="Arial"/>
            <family val="0"/>
          </rPr>
          <t>z tabeli 1</t>
        </r>
      </text>
    </comment>
    <comment ref="B20" authorId="0">
      <text>
        <r>
          <rPr>
            <sz val="10"/>
            <rFont val="Arial"/>
            <family val="0"/>
          </rPr>
          <t>z tabeli 1</t>
        </r>
      </text>
    </comment>
    <comment ref="B21" authorId="0">
      <text>
        <r>
          <rPr>
            <sz val="10"/>
            <rFont val="Arial"/>
            <family val="0"/>
          </rPr>
          <t>z tabeli 1</t>
        </r>
      </text>
    </comment>
    <comment ref="B22" authorId="0">
      <text>
        <r>
          <rPr>
            <sz val="10"/>
            <rFont val="Arial"/>
            <family val="0"/>
          </rPr>
          <t>z tabeli 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0"/>
          </rPr>
          <t>z tabeli 1a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0"/>
          </rPr>
          <t>kategorie kosztów identyczne jak w tabeli 1</t>
        </r>
      </text>
    </comment>
    <comment ref="G14" authorId="0">
      <text>
        <r>
          <rPr>
            <sz val="10"/>
            <rFont val="Arial"/>
            <family val="0"/>
          </rPr>
          <t>z tabeli 1</t>
        </r>
      </text>
    </comment>
    <comment ref="G15" authorId="0">
      <text>
        <r>
          <rPr>
            <sz val="10"/>
            <rFont val="Arial"/>
            <family val="0"/>
          </rPr>
          <t>z tabeli 1</t>
        </r>
      </text>
    </comment>
    <comment ref="G16" authorId="0">
      <text>
        <r>
          <rPr>
            <sz val="10"/>
            <rFont val="Arial"/>
            <family val="0"/>
          </rPr>
          <t>z tabeli 1</t>
        </r>
      </text>
    </comment>
    <comment ref="G17" authorId="0">
      <text>
        <r>
          <rPr>
            <sz val="10"/>
            <rFont val="Arial"/>
            <family val="0"/>
          </rPr>
          <t>z tabeli 1</t>
        </r>
      </text>
    </comment>
    <comment ref="G18" authorId="0">
      <text>
        <r>
          <rPr>
            <sz val="10"/>
            <rFont val="Arial"/>
            <family val="0"/>
          </rPr>
          <t>z tabeli 1</t>
        </r>
      </text>
    </comment>
    <comment ref="G19" authorId="0">
      <text>
        <r>
          <rPr>
            <sz val="10"/>
            <rFont val="Arial"/>
            <family val="0"/>
          </rPr>
          <t>z tabeli 1</t>
        </r>
      </text>
    </comment>
    <comment ref="G20" authorId="0">
      <text>
        <r>
          <rPr>
            <sz val="10"/>
            <rFont val="Arial"/>
            <family val="0"/>
          </rPr>
          <t>z tabeli 1</t>
        </r>
      </text>
    </comment>
    <comment ref="G21" authorId="0">
      <text>
        <r>
          <rPr>
            <sz val="10"/>
            <rFont val="Arial"/>
            <family val="0"/>
          </rPr>
          <t>z tabeli 1</t>
        </r>
      </text>
    </comment>
    <comment ref="G22" authorId="0">
      <text>
        <r>
          <rPr>
            <sz val="10"/>
            <rFont val="Arial"/>
            <family val="0"/>
          </rPr>
          <t>z tabeli 1</t>
        </r>
      </text>
    </comment>
    <comment ref="G25" authorId="0">
      <text>
        <r>
          <rPr>
            <sz val="10"/>
            <rFont val="Arial"/>
            <family val="0"/>
          </rPr>
          <t>z tabeli 1</t>
        </r>
      </text>
    </comment>
    <comment ref="G26" authorId="0">
      <text>
        <r>
          <rPr>
            <sz val="10"/>
            <rFont val="Arial"/>
            <family val="0"/>
          </rPr>
          <t>z tabeli 1</t>
        </r>
      </text>
    </comment>
    <comment ref="G27" authorId="0">
      <text>
        <r>
          <rPr>
            <sz val="10"/>
            <rFont val="Arial"/>
            <family val="0"/>
          </rPr>
          <t>z tabeli C</t>
        </r>
      </text>
    </comment>
    <comment ref="G28" authorId="0">
      <text>
        <r>
          <rPr>
            <sz val="10"/>
            <rFont val="Arial"/>
            <family val="0"/>
          </rPr>
          <t>z tabeli C</t>
        </r>
      </text>
    </comment>
    <comment ref="G29" authorId="0">
      <text>
        <r>
          <rPr>
            <sz val="10"/>
            <rFont val="Arial"/>
            <family val="0"/>
          </rPr>
          <t>z tabeli C</t>
        </r>
      </text>
    </comment>
    <comment ref="G30" authorId="0">
      <text>
        <r>
          <rPr>
            <sz val="10"/>
            <rFont val="Arial"/>
            <family val="0"/>
          </rPr>
          <t>z tabeli C</t>
        </r>
      </text>
    </comment>
    <comment ref="G31" authorId="0">
      <text>
        <r>
          <rPr>
            <sz val="10"/>
            <rFont val="Arial"/>
            <family val="0"/>
          </rPr>
          <t>z tabeli C</t>
        </r>
      </text>
    </comment>
    <comment ref="B33" authorId="0">
      <text>
        <r>
          <rPr>
            <sz val="10"/>
            <rFont val="Arial"/>
            <family val="0"/>
          </rPr>
          <t>kategorie kosztów identyczne jak w tabeli 1</t>
        </r>
      </text>
    </comment>
    <comment ref="G35" authorId="0">
      <text>
        <r>
          <rPr>
            <sz val="10"/>
            <rFont val="Arial"/>
            <family val="0"/>
          </rPr>
          <t>z tabeli 1</t>
        </r>
      </text>
    </comment>
    <comment ref="G36" authorId="0">
      <text>
        <r>
          <rPr>
            <sz val="10"/>
            <rFont val="Arial"/>
            <family val="0"/>
          </rPr>
          <t>z tabeli 1</t>
        </r>
      </text>
    </comment>
    <comment ref="G37" authorId="0">
      <text>
        <r>
          <rPr>
            <sz val="10"/>
            <rFont val="Arial"/>
            <family val="0"/>
          </rPr>
          <t>z tabeli 1</t>
        </r>
      </text>
    </comment>
    <comment ref="G38" authorId="0">
      <text>
        <r>
          <rPr>
            <sz val="10"/>
            <rFont val="Arial"/>
            <family val="0"/>
          </rPr>
          <t>z tabeli 1</t>
        </r>
      </text>
    </comment>
    <comment ref="G39" authorId="0">
      <text>
        <r>
          <rPr>
            <sz val="10"/>
            <rFont val="Arial"/>
            <family val="0"/>
          </rPr>
          <t>z tabeli 1</t>
        </r>
      </text>
    </comment>
    <comment ref="G40" authorId="0">
      <text>
        <r>
          <rPr>
            <sz val="10"/>
            <rFont val="Arial"/>
            <family val="0"/>
          </rPr>
          <t>z tabeli 1</t>
        </r>
      </text>
    </comment>
    <comment ref="G41" authorId="0">
      <text>
        <r>
          <rPr>
            <sz val="10"/>
            <rFont val="Arial"/>
            <family val="0"/>
          </rPr>
          <t>z tabeli 1</t>
        </r>
      </text>
    </comment>
    <comment ref="G42" authorId="0">
      <text>
        <r>
          <rPr>
            <sz val="10"/>
            <rFont val="Arial"/>
            <family val="0"/>
          </rPr>
          <t>z tabeli 1</t>
        </r>
      </text>
    </comment>
    <comment ref="G43" authorId="0">
      <text>
        <r>
          <rPr>
            <sz val="10"/>
            <rFont val="Arial"/>
            <family val="0"/>
          </rPr>
          <t>z tabeli 1</t>
        </r>
      </text>
    </comment>
    <comment ref="G46" authorId="0">
      <text>
        <r>
          <rPr>
            <sz val="10"/>
            <rFont val="Arial"/>
            <family val="0"/>
          </rPr>
          <t>z tabeli 1</t>
        </r>
      </text>
    </comment>
    <comment ref="G47" authorId="0">
      <text>
        <r>
          <rPr>
            <sz val="10"/>
            <rFont val="Arial"/>
            <family val="0"/>
          </rPr>
          <t>z tabeli 1</t>
        </r>
      </text>
    </comment>
    <comment ref="G48" authorId="0">
      <text>
        <r>
          <rPr>
            <sz val="10"/>
            <rFont val="Arial"/>
            <family val="0"/>
          </rPr>
          <t>z tabeli C</t>
        </r>
      </text>
    </comment>
    <comment ref="G49" authorId="0">
      <text>
        <r>
          <rPr>
            <sz val="10"/>
            <rFont val="Arial"/>
            <family val="0"/>
          </rPr>
          <t>z tabeli C</t>
        </r>
      </text>
    </comment>
    <comment ref="G50" authorId="0">
      <text>
        <r>
          <rPr>
            <sz val="10"/>
            <rFont val="Arial"/>
            <family val="0"/>
          </rPr>
          <t>z tabeli C</t>
        </r>
      </text>
    </comment>
    <comment ref="G51" authorId="0">
      <text>
        <r>
          <rPr>
            <sz val="10"/>
            <rFont val="Arial"/>
            <family val="0"/>
          </rPr>
          <t>z tabeli C</t>
        </r>
      </text>
    </comment>
    <comment ref="G52" authorId="0">
      <text>
        <r>
          <rPr>
            <sz val="10"/>
            <rFont val="Arial"/>
            <family val="0"/>
          </rPr>
          <t>z tabeli C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0"/>
          </rPr>
          <t>z tabeli 4</t>
        </r>
      </text>
    </comment>
    <comment ref="F22" authorId="0">
      <text>
        <r>
          <rPr>
            <sz val="10"/>
            <rFont val="Arial"/>
            <family val="0"/>
          </rPr>
          <t>a) / d)</t>
        </r>
      </text>
    </comment>
    <comment ref="B24" authorId="0">
      <text>
        <r>
          <rPr>
            <sz val="10"/>
            <rFont val="Arial"/>
            <family val="0"/>
          </rPr>
          <t>e) / c)</t>
        </r>
      </text>
    </comment>
    <comment ref="B25" authorId="0">
      <text>
        <r>
          <rPr>
            <sz val="10"/>
            <rFont val="Arial"/>
            <family val="0"/>
          </rPr>
          <t>e) / c)</t>
        </r>
      </text>
    </comment>
    <comment ref="B26" authorId="0">
      <text>
        <r>
          <rPr>
            <sz val="10"/>
            <rFont val="Arial"/>
            <family val="0"/>
          </rPr>
          <t>e) / c)</t>
        </r>
      </text>
    </comment>
    <comment ref="B27" authorId="0">
      <text>
        <r>
          <rPr>
            <sz val="10"/>
            <rFont val="Arial"/>
            <family val="0"/>
          </rPr>
          <t>w przypadku odbiorcy pobierającego wodę i odprowadzającego 
ścieki można rozdzielić przychody z opłaty abonamentowej tak, 
aby uwzględnione były w przychodach do dostarczania wody 
i do odprowadzania ścieków</t>
        </r>
      </text>
    </comment>
    <comment ref="C27" authorId="0">
      <text>
        <r>
          <rPr>
            <sz val="10"/>
            <rFont val="Arial"/>
            <family val="0"/>
          </rPr>
          <t>np.: 100%, 50% lub inny</t>
        </r>
      </text>
    </comment>
    <comment ref="D27" authorId="0">
      <text>
        <r>
          <rPr>
            <sz val="10"/>
            <rFont val="Arial"/>
            <family val="0"/>
          </rPr>
          <t>np.: 100%, 50% lub inny</t>
        </r>
      </text>
    </comment>
    <comment ref="E27" authorId="0">
      <text>
        <r>
          <rPr>
            <sz val="10"/>
            <rFont val="Arial"/>
            <family val="0"/>
          </rPr>
          <t>np.: 100%, 50% lub inny</t>
        </r>
      </text>
    </comment>
    <comment ref="F28" authorId="0">
      <text>
        <r>
          <rPr>
            <sz val="10"/>
            <rFont val="Arial"/>
            <family val="0"/>
          </rPr>
          <t>otrzymana wartość może minimalnie różnić się
od niezbędnych przychodów z w. a) ze względu 
na obliczenia na liczbach zaokrąglonych</t>
        </r>
      </text>
    </comment>
    <comment ref="B30" authorId="0">
      <text>
        <r>
          <rPr>
            <sz val="10"/>
            <rFont val="Arial"/>
            <family val="0"/>
          </rPr>
          <t>b) * f) * 12</t>
        </r>
      </text>
    </comment>
    <comment ref="B31" authorId="0">
      <text>
        <r>
          <rPr>
            <sz val="10"/>
            <rFont val="Arial"/>
            <family val="0"/>
          </rPr>
          <t>b) * f) * g)* 12</t>
        </r>
      </text>
    </comment>
    <comment ref="B33" authorId="0">
      <text>
        <r>
          <rPr>
            <sz val="10"/>
            <rFont val="Arial"/>
            <family val="0"/>
          </rPr>
          <t>b) * f) * 12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5" authorId="0">
      <text>
        <r>
          <rPr>
            <sz val="10"/>
            <rFont val="Arial"/>
            <family val="0"/>
          </rPr>
          <t>wpisać nazwę utworzonej grupy taryfowej, jeżeli 
nazwa jest dłuższa, to zostawić tekst "grupa ...", 
a pełną nazwę grupy podać poniżej tabeli</t>
        </r>
      </text>
    </comment>
    <comment ref="F5" authorId="0">
      <text>
        <r>
          <rPr>
            <sz val="10"/>
            <rFont val="Arial"/>
            <family val="0"/>
          </rPr>
          <t>wpisać nazwę utworzonej grupy taryfowej, jeżeli 
nazwa jest dłuższa, to zostawić tekst "grupa ...", 
a pełną nazwę grupy podać poniżej tabeli</t>
        </r>
      </text>
    </comment>
    <comment ref="G5" authorId="0">
      <text>
        <r>
          <rPr>
            <sz val="10"/>
            <rFont val="Arial"/>
            <family val="0"/>
          </rPr>
          <t>wpisać nazwę utworzonej grupy taryfowej, jeżeli 
nazwa jest dłuższa, to zostawić tekst "grupa ...", 
a pełną nazwę grupy podać poniżej tabeli</t>
        </r>
      </text>
    </comment>
    <comment ref="C7" authorId="0">
      <text>
        <r>
          <rPr>
            <sz val="10"/>
            <rFont val="Arial"/>
            <family val="0"/>
          </rPr>
          <t>bez wody sprzedanej hurtowo</t>
        </r>
      </text>
    </comment>
    <comment ref="C11" authorId="0">
      <text>
        <r>
          <rPr>
            <sz val="10"/>
            <rFont val="Arial"/>
            <family val="0"/>
          </rPr>
          <t>bez ścieków przyjętych hurtowo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0" authorId="0">
      <text>
        <r>
          <rPr>
            <sz val="10"/>
            <rFont val="Arial"/>
            <family val="0"/>
          </rPr>
          <t>z tabeli 4</t>
        </r>
      </text>
    </comment>
    <comment ref="F22" authorId="0">
      <text>
        <r>
          <rPr>
            <sz val="10"/>
            <rFont val="Arial"/>
            <family val="0"/>
          </rPr>
          <t>a) / d)</t>
        </r>
      </text>
    </comment>
    <comment ref="B25" authorId="0">
      <text>
        <r>
          <rPr>
            <sz val="10"/>
            <rFont val="Arial"/>
            <family val="0"/>
          </rPr>
          <t>e) / c)</t>
        </r>
      </text>
    </comment>
    <comment ref="B26" authorId="0">
      <text>
        <r>
          <rPr>
            <sz val="10"/>
            <rFont val="Arial"/>
            <family val="0"/>
          </rPr>
          <t>e) / c)</t>
        </r>
      </text>
    </comment>
    <comment ref="B27" authorId="0">
      <text>
        <r>
          <rPr>
            <sz val="10"/>
            <rFont val="Arial"/>
            <family val="0"/>
          </rPr>
          <t>w przypadku odbiorcy pobierającego wodę i odprowadzającego 
ścieki można rozdzielić przychody z opłaty abonamentowej tak, 
aby uwzględnione były w przychodach do dostarczania wody 
i do odprowadzania ścieków</t>
        </r>
      </text>
    </comment>
    <comment ref="C27" authorId="0">
      <text>
        <r>
          <rPr>
            <sz val="10"/>
            <rFont val="Arial"/>
            <family val="0"/>
          </rPr>
          <t>np.: 100%, 50% lub inny</t>
        </r>
      </text>
    </comment>
    <comment ref="D27" authorId="0">
      <text>
        <r>
          <rPr>
            <sz val="10"/>
            <rFont val="Arial"/>
            <family val="0"/>
          </rPr>
          <t>np.: 100%, 50% lub inny</t>
        </r>
      </text>
    </comment>
    <comment ref="E27" authorId="0">
      <text>
        <r>
          <rPr>
            <sz val="10"/>
            <rFont val="Arial"/>
            <family val="0"/>
          </rPr>
          <t>np.: 100%, 50% lub inny</t>
        </r>
      </text>
    </comment>
    <comment ref="F28" authorId="0">
      <text>
        <r>
          <rPr>
            <sz val="10"/>
            <rFont val="Arial"/>
            <family val="0"/>
          </rPr>
          <t>otrzymana wartość może minimalnie różnić się 
od niezbędnych przychodów z w. a) ze względu 
na obliczenia na liczbach zaokrąglonych</t>
        </r>
      </text>
    </comment>
    <comment ref="B31" authorId="0">
      <text>
        <r>
          <rPr>
            <sz val="10"/>
            <rFont val="Arial"/>
            <family val="0"/>
          </rPr>
          <t>b) * f) * g)* 12</t>
        </r>
      </text>
    </comment>
    <comment ref="B33" authorId="0">
      <text>
        <r>
          <rPr>
            <sz val="10"/>
            <rFont val="Arial"/>
            <family val="0"/>
          </rPr>
          <t>b) * f) * 12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" authorId="0">
      <text>
        <r>
          <rPr>
            <sz val="10"/>
            <rFont val="Arial"/>
            <family val="0"/>
          </rPr>
          <t>współczynnik alokacji A z tabeli E</t>
        </r>
      </text>
    </comment>
    <comment ref="B9" authorId="0">
      <text>
        <r>
          <rPr>
            <sz val="10"/>
            <rFont val="Arial"/>
            <family val="0"/>
          </rPr>
          <t>nie więcej niż 15% całości kosztów eksploatacji i utrzymania
w gotowości urządzeń wodociągowych lub kanalizacyjnych</t>
        </r>
      </text>
    </comment>
    <comment ref="B11" authorId="0">
      <text>
        <r>
          <rPr>
            <sz val="10"/>
            <rFont val="Arial"/>
            <family val="0"/>
          </rPr>
          <t>z tabeli 4</t>
        </r>
      </text>
    </comment>
    <comment ref="B15" authorId="0">
      <text>
        <r>
          <rPr>
            <sz val="10"/>
            <rFont val="Arial"/>
            <family val="0"/>
          </rPr>
          <t>z tabeli 5</t>
        </r>
      </text>
    </comment>
    <comment ref="B20" authorId="0">
      <text>
        <r>
          <rPr>
            <sz val="10"/>
            <rFont val="Arial"/>
            <family val="0"/>
          </rPr>
          <t>c) * 12 / d)</t>
        </r>
      </text>
    </comment>
    <comment ref="B21" authorId="0">
      <text>
        <r>
          <rPr>
            <sz val="10"/>
            <rFont val="Arial"/>
            <family val="0"/>
          </rPr>
          <t>c) * 12 / d)</t>
        </r>
      </text>
    </comment>
    <comment ref="F22" authorId="0">
      <text>
        <r>
          <rPr>
            <sz val="10"/>
            <rFont val="Arial"/>
            <family val="0"/>
          </rPr>
          <t>a) / e)</t>
        </r>
      </text>
    </comment>
    <comment ref="B24" authorId="0">
      <text>
        <r>
          <rPr>
            <sz val="10"/>
            <rFont val="Arial"/>
            <family val="0"/>
          </rPr>
          <t>f) / d)</t>
        </r>
      </text>
    </comment>
    <comment ref="B25" authorId="0">
      <text>
        <r>
          <rPr>
            <sz val="10"/>
            <rFont val="Arial"/>
            <family val="0"/>
          </rPr>
          <t>f) / d)</t>
        </r>
      </text>
    </comment>
    <comment ref="F26" authorId="0">
      <text>
        <r>
          <rPr>
            <sz val="10"/>
            <rFont val="Arial"/>
            <family val="0"/>
          </rPr>
          <t>otrzymana wartość może minimalnie różnić się 
od niezbędnych przychodów z w. a) ze względu 
na obliczenia na liczbach zaokrąglonych</t>
        </r>
      </text>
    </comment>
    <comment ref="B28" authorId="0">
      <text>
        <r>
          <rPr>
            <sz val="10"/>
            <rFont val="Arial"/>
            <family val="0"/>
          </rPr>
          <t>z tabeli 5</t>
        </r>
      </text>
    </comment>
    <comment ref="B29" authorId="0">
      <text>
        <r>
          <rPr>
            <sz val="10"/>
            <rFont val="Arial"/>
            <family val="0"/>
          </rPr>
          <t>z tabeli 5</t>
        </r>
      </text>
    </comment>
  </commentList>
</comments>
</file>

<file path=xl/sharedStrings.xml><?xml version="1.0" encoding="utf-8"?>
<sst xmlns="http://schemas.openxmlformats.org/spreadsheetml/2006/main" count="1036" uniqueCount="1036">
  <si>
    <t>Lp.</t>
  </si>
  <si>
    <t>Współ- czynnik alokacji</t>
  </si>
  <si>
    <t>Wyszczególnienie</t>
  </si>
  <si>
    <t>Jedn. miary</t>
  </si>
  <si>
    <t>Taryfowa grupa odbiorców usług</t>
  </si>
  <si>
    <t>grupa 1</t>
  </si>
  <si>
    <t>grupa 2</t>
  </si>
  <si>
    <t>grupa 3</t>
  </si>
  <si>
    <t>ogółem</t>
  </si>
  <si>
    <t>A</t>
  </si>
  <si>
    <t>Sprzedaż roczna wody</t>
  </si>
  <si>
    <r>
      <rPr>
        <sz val="9"/>
        <rFont val="Arial CE"/>
        <family val="0"/>
      </rPr>
      <t>m3</t>
    </r>
  </si>
  <si>
    <r>
      <rPr>
        <sz val="9"/>
        <rFont val="Arial CE"/>
        <family val="0"/>
      </rPr>
      <t xml:space="preserve"> </t>
    </r>
    <r>
      <rPr>
        <sz val="9"/>
        <rFont val="Arial CE"/>
        <family val="0"/>
      </rPr>
      <t>%</t>
    </r>
  </si>
  <si>
    <t>B</t>
  </si>
  <si>
    <t>Przewidywane roczne opłaty za korzystanie ze środowiska - usługi zaopatrzenia w wodę</t>
  </si>
  <si>
    <t>zł</t>
  </si>
  <si>
    <r>
      <rPr>
        <sz val="9"/>
        <rFont val="Arial CE"/>
        <family val="0"/>
      </rPr>
      <t xml:space="preserve"> %</t>
    </r>
  </si>
  <si>
    <t>C</t>
  </si>
  <si>
    <t>Ilość roczna dostarczanych ścieków</t>
  </si>
  <si>
    <r>
      <rPr>
        <sz val="9"/>
        <rFont val="Arial CE"/>
        <family val="0"/>
      </rPr>
      <t>m3</t>
    </r>
  </si>
  <si>
    <r>
      <rPr>
        <sz val="9"/>
        <rFont val="Arial CE"/>
        <family val="0"/>
      </rPr>
      <t xml:space="preserve"> </t>
    </r>
    <r>
      <rPr>
        <sz val="9"/>
        <rFont val="Arial CE"/>
        <family val="0"/>
      </rPr>
      <t>%</t>
    </r>
  </si>
  <si>
    <t>D</t>
  </si>
  <si>
    <t>Przewidywane roczne opłaty za korzystanie ze środowiska - usługi odprowadzania ścieków</t>
  </si>
  <si>
    <t>zł</t>
  </si>
  <si>
    <r>
      <rPr>
        <sz val="9"/>
        <rFont val="Arial CE"/>
        <family val="0"/>
      </rPr>
      <t xml:space="preserve"> %</t>
    </r>
  </si>
  <si>
    <t>Tabela F1.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</si>
  <si>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</si>
  <si>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</si>
  <si>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</si>
  <si>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</si>
  <si>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</t>
  </si>
  <si>
    <r>
      <rPr>
        <sz val="9"/>
        <rFont val="Arial CE"/>
        <family val="0"/>
      </rPr>
      <t xml:space="preserve">1a) wartość niezbędnych przychodów na usługę </t>
    </r>
    <r>
      <rPr>
        <b/>
        <sz val="9"/>
        <rFont val="Arial CE"/>
        <family val="0"/>
      </rPr>
      <t>odczytów wodomierzy gł. lub urządzeń pomiarowych</t>
    </r>
    <r>
      <rPr>
        <sz val="9"/>
        <rFont val="Arial CE"/>
        <family val="0"/>
      </rPr>
      <t>, w zł/rok</t>
    </r>
  </si>
  <si>
    <t>1b) ilość wodomierzy gł. i urządzeń pomiarowych do odczytów</t>
  </si>
  <si>
    <t>w tym:</t>
  </si>
  <si>
    <t>i)   dla dostarczania wody</t>
  </si>
  <si>
    <t>ii)  dla dostarczania wody i odprowadzania ścieków</t>
  </si>
  <si>
    <t>iii) dla odprowadzania ścieków</t>
  </si>
  <si>
    <t>1c) okres odczytowy w m-cach:</t>
  </si>
  <si>
    <t>i)   dla dostarczania wody</t>
  </si>
  <si>
    <t>ii)  dla dostarczania wody i odprowadzania ścieków</t>
  </si>
  <si>
    <t>iii) dla odprowadzania ścieków</t>
  </si>
  <si>
    <t>1d) ilość odczytów w roku:</t>
  </si>
  <si>
    <t>i)   dla dostarczania wody</t>
  </si>
  <si>
    <t>ii)  dla dostarczania wody i odprowadzania ścieków</t>
  </si>
  <si>
    <t>iii) dla odprowadzania ścieków</t>
  </si>
  <si>
    <t>1e) stawka opłaty abonamentowej na wodomierz gł. lub urządzenie pomiarowe, w zł/odczyt</t>
  </si>
  <si>
    <t>1f) stawka opłaty abonamentowej na wodomierz gł. lub urządzenie pomiarowe, w zł/m-c:</t>
  </si>
  <si>
    <t>i)   dla dostarczania wody</t>
  </si>
  <si>
    <t>ii)  dla dostarczania wody i odprowadzania ścieków</t>
  </si>
  <si>
    <t>iii) dla odprowadzania ścieków</t>
  </si>
  <si>
    <t>1g) rozdział % przychodów z opłaty abonamentowej do przychodów z dostarczania wody dla usługi dost. wody i odprowadzania ścieków</t>
  </si>
  <si>
    <t>1h) przychody wg należności za stawki opłat abonamentowych, w zł/rok</t>
  </si>
  <si>
    <t>w tym:</t>
  </si>
  <si>
    <t>i)   dla dostarczania wody</t>
  </si>
  <si>
    <t>ii)  dla dostarczania wody i</t>
  </si>
  <si>
    <t xml:space="preserve">     odprowadzania ścieków</t>
  </si>
  <si>
    <t>iii) dla odprowadzania ścieków</t>
  </si>
  <si>
    <t>1i) razem przychody z opłaty abonam., w zł/rok:</t>
  </si>
  <si>
    <t xml:space="preserve">   - dla dostarczania wody</t>
  </si>
  <si>
    <t xml:space="preserve">   - dla odprowadzania ścieków</t>
  </si>
  <si>
    <t>Tabela F2.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</si>
  <si>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</si>
  <si>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</si>
  <si>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</si>
  <si>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</si>
  <si>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 - cd.</t>
  </si>
  <si>
    <r>
      <rPr>
        <sz val="9"/>
        <rFont val="Arial CE"/>
        <family val="0"/>
      </rPr>
      <t xml:space="preserve">2a) wartość niezbędnych przychodów na usługę </t>
    </r>
    <r>
      <rPr>
        <b/>
        <sz val="9"/>
        <rFont val="Arial CE"/>
        <family val="0"/>
      </rPr>
      <t>odczytów wodomierzy dodatkowych, mierzących ilość wody bezpowrotnie zużytej,</t>
    </r>
    <r>
      <rPr>
        <sz val="9"/>
        <rFont val="Arial CE"/>
        <family val="0"/>
      </rPr>
      <t xml:space="preserve"> w zł/rok</t>
    </r>
  </si>
  <si>
    <t>2b) ilość wodomierzy dodatkowych do odczytów</t>
  </si>
  <si>
    <t>w tym:</t>
  </si>
  <si>
    <t>i)   dla dostarczania wody</t>
  </si>
  <si>
    <t>ii)  dla dostarczania wody i odprowadzania ścieków</t>
  </si>
  <si>
    <t>iii) dla odprowadzania ścieków</t>
  </si>
  <si>
    <t>2c) okres odczytowy w m-cach:</t>
  </si>
  <si>
    <t>i)   dla dostarczania wody</t>
  </si>
  <si>
    <t>ii)  dla dostarczania wody i odprowadzania ścieków</t>
  </si>
  <si>
    <t>iii) dla odprowadzania ścieków</t>
  </si>
  <si>
    <t>2d) ilość odczytów w roku:</t>
  </si>
  <si>
    <t>i)   dla dostarczania wody</t>
  </si>
  <si>
    <t>ii)  dla dostarczania wody i odprowadzania ścieków</t>
  </si>
  <si>
    <t>iii) dla odprowadzania ścieków</t>
  </si>
  <si>
    <t>2e) stawka opłaty abonamentowej na wodomierz dodatkowy, w zł/odczyt</t>
  </si>
  <si>
    <t>2f) stawka opłaty abonamentowej na wodomierz dodatkowy, w zł/m-c:</t>
  </si>
  <si>
    <t>i)   dla dostarczania wody</t>
  </si>
  <si>
    <t>ii)  dla dostarczania wody i odprowadzania ścieków</t>
  </si>
  <si>
    <t>iii) dla odprowadzania ścieków</t>
  </si>
  <si>
    <t>2g) rozdział % przychodów z opłaty abonamentowej do przychodów z dostarczania wody dla usługi dost. wody i odprowadzania ścieków</t>
  </si>
  <si>
    <t>2h) przychody wg należności za stawki opłat abonamentowych, w zł/rok</t>
  </si>
  <si>
    <t>w tym:</t>
  </si>
  <si>
    <t>i)   dla dostarczania wody</t>
  </si>
  <si>
    <t>ii)  dla dostarczania wody i</t>
  </si>
  <si>
    <t xml:space="preserve">     odprowadzania ścieków</t>
  </si>
  <si>
    <t>iii) dla odprowadzania ścieków</t>
  </si>
  <si>
    <t>2i) razem przychody z opłaty abonam., w zł/rok:</t>
  </si>
  <si>
    <t xml:space="preserve">   - dla dostarczania wody</t>
  </si>
  <si>
    <t xml:space="preserve">   - dla odprowadzania ścieków</t>
  </si>
  <si>
    <t>Tabela F5.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</si>
  <si>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</si>
  <si>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</si>
  <si>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</si>
  <si>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</si>
  <si>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 - cd.</t>
  </si>
  <si>
    <r>
      <rPr>
        <sz val="9"/>
        <rFont val="Arial CE"/>
        <family val="0"/>
      </rPr>
      <t xml:space="preserve">5a) wartość niezbędnych przychodów na </t>
    </r>
    <r>
      <rPr>
        <b/>
        <sz val="9"/>
        <rFont val="Arial CE"/>
        <family val="0"/>
      </rPr>
      <t xml:space="preserve">utrzymanie w gotowości urządzeń wodociągowych, </t>
    </r>
    <r>
      <rPr>
        <sz val="9"/>
        <rFont val="Arial CE"/>
        <family val="0"/>
      </rPr>
      <t>w zł/rok</t>
    </r>
  </si>
  <si>
    <t>(nie więcej niż 15 % kosztów)</t>
  </si>
  <si>
    <t>równo-</t>
  </si>
  <si>
    <t>wodociąg.</t>
  </si>
  <si>
    <t>przyłączy wod.</t>
  </si>
  <si>
    <t>abona-</t>
  </si>
  <si>
    <t>abonamentowej</t>
  </si>
  <si>
    <t>usług</t>
  </si>
  <si>
    <t>przy-</t>
  </si>
  <si>
    <t>przy</t>
  </si>
  <si>
    <t>ważno-</t>
  </si>
  <si>
    <t>dostar-</t>
  </si>
  <si>
    <t>dost.</t>
  </si>
  <si>
    <t>dostar-</t>
  </si>
  <si>
    <t>dost.</t>
  </si>
  <si>
    <t>men-</t>
  </si>
  <si>
    <t>dostar-</t>
  </si>
  <si>
    <t>dost.</t>
  </si>
  <si>
    <t>łącza</t>
  </si>
  <si>
    <t>v = 1</t>
  </si>
  <si>
    <t>ści</t>
  </si>
  <si>
    <t>czanie</t>
  </si>
  <si>
    <t>wody i</t>
  </si>
  <si>
    <t>czanie</t>
  </si>
  <si>
    <t>wody i</t>
  </si>
  <si>
    <t>towej</t>
  </si>
  <si>
    <t>czanie</t>
  </si>
  <si>
    <t>wody i</t>
  </si>
  <si>
    <t>m/s</t>
  </si>
  <si>
    <t>przy-</t>
  </si>
  <si>
    <t>wody</t>
  </si>
  <si>
    <t>odpr.</t>
  </si>
  <si>
    <t>wody</t>
  </si>
  <si>
    <t>odpr.</t>
  </si>
  <si>
    <t>wody</t>
  </si>
  <si>
    <t>odpr.</t>
  </si>
  <si>
    <t>DN</t>
  </si>
  <si>
    <t>łącza</t>
  </si>
  <si>
    <t>ściek.</t>
  </si>
  <si>
    <t>ście-</t>
  </si>
  <si>
    <t>ścieków</t>
  </si>
  <si>
    <t xml:space="preserve"> </t>
  </si>
  <si>
    <t>mm</t>
  </si>
  <si>
    <r>
      <rPr>
        <b/>
        <sz val="9"/>
        <rFont val="Arial CE"/>
        <family val="0"/>
      </rPr>
      <t>dm3/s</t>
    </r>
  </si>
  <si>
    <t>szt.</t>
  </si>
  <si>
    <t>szt.</t>
  </si>
  <si>
    <t>ków</t>
  </si>
  <si>
    <t>zł/m-c</t>
  </si>
  <si>
    <t>zł/rok</t>
  </si>
  <si>
    <t>zł/rok</t>
  </si>
  <si>
    <t>Zaopatrzenie w wodę - utrzymanie w gotowości urządzeń wodociągowych</t>
  </si>
  <si>
    <t>Grupa 1</t>
  </si>
  <si>
    <t>100;125</t>
  </si>
  <si>
    <t>150;200</t>
  </si>
  <si>
    <t>Razem</t>
  </si>
  <si>
    <t>Grupa 2</t>
  </si>
  <si>
    <t xml:space="preserve">  25; 32</t>
  </si>
  <si>
    <t xml:space="preserve">  40; 50</t>
  </si>
  <si>
    <t xml:space="preserve">  65; 80</t>
  </si>
  <si>
    <t>100;125</t>
  </si>
  <si>
    <t>150;200</t>
  </si>
  <si>
    <t>Razem</t>
  </si>
  <si>
    <t>Grupa 3</t>
  </si>
  <si>
    <t xml:space="preserve">  25; 32</t>
  </si>
  <si>
    <t xml:space="preserve">  40; 50</t>
  </si>
  <si>
    <t xml:space="preserve">  65; 80</t>
  </si>
  <si>
    <t>100;125</t>
  </si>
  <si>
    <t>150;200</t>
  </si>
  <si>
    <t>Razem</t>
  </si>
  <si>
    <t>RAZEM</t>
  </si>
  <si>
    <r>
      <rPr>
        <sz val="9"/>
        <rFont val="Arial CE"/>
        <family val="0"/>
      </rPr>
      <t>Przyjęto bazowy równoważnik przyłącza przypisany do średnicy przewodu DN 25 i Q = 0,5 dm3/s</t>
    </r>
  </si>
  <si>
    <t>Grupa 1</t>
  </si>
  <si>
    <t>-</t>
  </si>
  <si>
    <t>Grupa 2</t>
  </si>
  <si>
    <t>-</t>
  </si>
  <si>
    <t>Grupa 3</t>
  </si>
  <si>
    <t>-</t>
  </si>
  <si>
    <t>Tabela 6. Zestawienie liczby równoważnych przyłączy - odprowadzanie ścieków</t>
  </si>
  <si>
    <t>ATRAX</t>
  </si>
  <si>
    <t>Lp.</t>
  </si>
  <si>
    <t>Taryfowa</t>
  </si>
  <si>
    <t>Śred-</t>
  </si>
  <si>
    <t>Stru-</t>
  </si>
  <si>
    <t>Współ-</t>
  </si>
  <si>
    <t>Liczba</t>
  </si>
  <si>
    <t>Liczba</t>
  </si>
  <si>
    <t>Stawka</t>
  </si>
  <si>
    <t>Przychody</t>
  </si>
  <si>
    <t>grupa</t>
  </si>
  <si>
    <t>nica</t>
  </si>
  <si>
    <t>mień</t>
  </si>
  <si>
    <t>czynnik</t>
  </si>
  <si>
    <t>przyłączy</t>
  </si>
  <si>
    <t>równoważnych</t>
  </si>
  <si>
    <t>opłaty</t>
  </si>
  <si>
    <t>z opłaty</t>
  </si>
  <si>
    <t>odbiorców</t>
  </si>
  <si>
    <t>nomin.</t>
  </si>
  <si>
    <t>objęt.</t>
  </si>
  <si>
    <t>równo-</t>
  </si>
  <si>
    <t>wodociąg.</t>
  </si>
  <si>
    <t>przyłączy wod.</t>
  </si>
  <si>
    <t>abona-</t>
  </si>
  <si>
    <t>abonamentowej</t>
  </si>
  <si>
    <t>usług</t>
  </si>
  <si>
    <t>przy-</t>
  </si>
  <si>
    <t>przy</t>
  </si>
  <si>
    <t>ważno-</t>
  </si>
  <si>
    <t>dost.</t>
  </si>
  <si>
    <t>odpr.</t>
  </si>
  <si>
    <t>dost.</t>
  </si>
  <si>
    <t>odpr.</t>
  </si>
  <si>
    <t>men-</t>
  </si>
  <si>
    <t>dost.</t>
  </si>
  <si>
    <t>odpro-</t>
  </si>
  <si>
    <t>łącza</t>
  </si>
  <si>
    <t>v = 1</t>
  </si>
  <si>
    <t>ści</t>
  </si>
  <si>
    <t>wody i</t>
  </si>
  <si>
    <t>ście-</t>
  </si>
  <si>
    <t>wody i</t>
  </si>
  <si>
    <t>ście-</t>
  </si>
  <si>
    <t>towej</t>
  </si>
  <si>
    <t>wody i</t>
  </si>
  <si>
    <t>wadzanie</t>
  </si>
  <si>
    <t>m/s</t>
  </si>
  <si>
    <t>przy-</t>
  </si>
  <si>
    <t>odpr.</t>
  </si>
  <si>
    <t>ków</t>
  </si>
  <si>
    <t>odpr.</t>
  </si>
  <si>
    <t>ków</t>
  </si>
  <si>
    <t>odpr.</t>
  </si>
  <si>
    <t>ścieków</t>
  </si>
  <si>
    <t>DN</t>
  </si>
  <si>
    <t>łącza</t>
  </si>
  <si>
    <t>ściek.</t>
  </si>
  <si>
    <t>ście-</t>
  </si>
  <si>
    <t>ścieków</t>
  </si>
  <si>
    <t xml:space="preserve"> </t>
  </si>
  <si>
    <t>mm</t>
  </si>
  <si>
    <r>
      <rPr>
        <b/>
        <sz val="9"/>
        <rFont val="Arial CE"/>
        <family val="0"/>
      </rPr>
      <t>dm3/s</t>
    </r>
  </si>
  <si>
    <t>szt.</t>
  </si>
  <si>
    <t>szt.</t>
  </si>
  <si>
    <t>ków</t>
  </si>
  <si>
    <t>zł/m-c</t>
  </si>
  <si>
    <t>zł/rok</t>
  </si>
  <si>
    <t>zł/rok</t>
  </si>
  <si>
    <t>Odprowadzanie ścieków - utrzymanie w gotowości urządzeń kanalizacyjnych</t>
  </si>
  <si>
    <t>Grupa 1</t>
  </si>
  <si>
    <t>Razem</t>
  </si>
  <si>
    <t>Grupa 2</t>
  </si>
  <si>
    <t>Razem</t>
  </si>
  <si>
    <t>Grupa 3</t>
  </si>
  <si>
    <t>Razem</t>
  </si>
  <si>
    <t>RAZEM</t>
  </si>
  <si>
    <t>Grupa 1</t>
  </si>
  <si>
    <t>-</t>
  </si>
  <si>
    <t>Grupa 2</t>
  </si>
  <si>
    <t>-</t>
  </si>
  <si>
    <t>Grupa 3</t>
  </si>
  <si>
    <t>-</t>
  </si>
  <si>
    <t>Zestawienie taryfowych cen i stawek opłat za zaopatrzenie w wodę i odprowadzanie ścieków</t>
  </si>
  <si>
    <t>w zależności od wyposażenia nieruchomości w wodomierze i urządzenia pomiarowe oraz rodzaju usługi</t>
  </si>
  <si>
    <t>ATRAX</t>
  </si>
  <si>
    <t>Lp.</t>
  </si>
  <si>
    <t>Wyszczególnienie</t>
  </si>
  <si>
    <t>Taryfowa grupa odbiorców usług</t>
  </si>
  <si>
    <t>Stawki opłat abonamentowych - zestawienie składników</t>
  </si>
  <si>
    <t>1) stawka opłaty abonamentowej za usługę odczytu wodomierza gł. lub urządzenia pomiarowego, na odbiorcę w zł/okres rozliczeniowy</t>
  </si>
  <si>
    <t>1a) okres rozliczeniowy (odczytowy) w m-cach:</t>
  </si>
  <si>
    <t>i)   dla dostarczania wody</t>
  </si>
  <si>
    <t>ii)  dla dostarczania wody i odprowadzania ścieków</t>
  </si>
  <si>
    <t>iii) dla odprowadzania ścieków</t>
  </si>
  <si>
    <t>2) stawka opłaty abonamentowej za usługę odczytu wodomierza dodatkowego, mierzącego ilość wody bezpowrotnie zużytej, na odbiorcę w zł/okres rozliczeniowy</t>
  </si>
  <si>
    <t>2a) okres rozliczeniowy (odczytowy) w m-cach:</t>
  </si>
  <si>
    <t>i)   dla dostarczania wody</t>
  </si>
  <si>
    <t>ii)  dla dostarczania wody i odprowadzania ścieków</t>
  </si>
  <si>
    <t>iii) dla odprowadzania ścieków</t>
  </si>
  <si>
    <t>3) stawka opłaty abonamentowej za usługę odczytu wodomierza przy punkcie czerpalnym wody w budynku wielolokalowym (lub wodomierza "lokalowego"), na odbiorcę w zł/okres rozliczeniowy</t>
  </si>
  <si>
    <t>3a) okres rozliczeniowy (odczytowy) w m-cach:</t>
  </si>
  <si>
    <t>i)   dla dostarczania wody</t>
  </si>
  <si>
    <t>ii)  dla dostarczania wody i odprowadzania ścieków</t>
  </si>
  <si>
    <t>iii) dla odprowadzania ścieków</t>
  </si>
  <si>
    <t>4) stawka opłaty abonamentowej za rozliczenie należności za ilość dostarczonej wody lub ilość odprowadzonych ścieków, na odbiorcę w zł/okres rozliczeniowy</t>
  </si>
  <si>
    <t>4a) okres rozliczeniowy w m-cach:</t>
  </si>
  <si>
    <t>i)   dla dostarczania wody</t>
  </si>
  <si>
    <t>ii)  dla dostarczania wody i odprowadzania ścieków</t>
  </si>
  <si>
    <t>iii) dla odprowadzania ścieków</t>
  </si>
  <si>
    <t>5) stawka opłaty abonamentowej za utrzymanie w gotowości urządzeń wodociągowych, na równoważne przyłącze, na odbiorcę w zł/okres rozliczeniowy</t>
  </si>
  <si>
    <t>5a) okres rozliczeniowy w m-cach</t>
  </si>
  <si>
    <t>5b) stawka opłaty wg średnic przyłączy, na odbiorcę w zł/okres rozliczeniowy</t>
  </si>
  <si>
    <t>40;50</t>
  </si>
  <si>
    <t>65;80</t>
  </si>
  <si>
    <t>25;32</t>
  </si>
  <si>
    <t xml:space="preserve"> </t>
  </si>
  <si>
    <t xml:space="preserve">Tabela A. Porównanie cen i stawek opłat taryfy obowiązującej w dniu złożenia wniosku z cenami i stawkami </t>
  </si>
  <si>
    <t>opłat nowej taryfy dotyczącej zaopatrzenia w wodę</t>
  </si>
  <si>
    <t>ATRAX</t>
  </si>
  <si>
    <t>Lp.</t>
  </si>
  <si>
    <t>Wyszczególnienie</t>
  </si>
  <si>
    <t>Taryfa obowiązująca</t>
  </si>
  <si>
    <t>Taryfa nowa</t>
  </si>
  <si>
    <t>Zmiana %</t>
  </si>
  <si>
    <t>taryfowa</t>
  </si>
  <si>
    <t>rodzaj cen i stawek opłat</t>
  </si>
  <si>
    <t>4/3</t>
  </si>
  <si>
    <t>grupa</t>
  </si>
  <si>
    <t>odbiorców</t>
  </si>
  <si>
    <t>wielkość cen i stawek opłat</t>
  </si>
  <si>
    <t>usług</t>
  </si>
  <si>
    <t>Grupa 1</t>
  </si>
  <si>
    <r>
      <rPr>
        <sz val="9"/>
        <rFont val="Arial CE"/>
        <family val="0"/>
      </rPr>
      <t>- cena wody (zł/m3)</t>
    </r>
  </si>
  <si>
    <t>- stawka opłaty abonamentowej (na odbiorcę w zł/m-c)</t>
  </si>
  <si>
    <t>1) odbiorca rozliczany wg wodomierza głównego lub urządzenia pomiarowego</t>
  </si>
  <si>
    <t>i)   dla dostarczania wody</t>
  </si>
  <si>
    <t>ii)  dla dostarczania wody i odprowadzania ścieków</t>
  </si>
  <si>
    <t>2) odbiorca rozliczany wg wodomierza dodatkowego, mierzącego ilość wody bezpowrotnie zużytej</t>
  </si>
  <si>
    <t>i)   dla dostarczania wody</t>
  </si>
  <si>
    <t>ii)  dla dostarczania wody i odprowadzania ścieków</t>
  </si>
  <si>
    <t>3) odbiorca rozliczany wg wodomierza przy punkcie czerpalnym wody w budynku wielolokalowym</t>
  </si>
  <si>
    <t>i)   dla dostarczania wody</t>
  </si>
  <si>
    <t>ii)  dla dostarczania wody i odprowadzania ścieków</t>
  </si>
  <si>
    <t>4) odbiorca rozliczany wg przepisów dotyczących przeciętnych norm zużycia wody</t>
  </si>
  <si>
    <t>i)   dla dostarczania wody</t>
  </si>
  <si>
    <t>ii)  dla dostarczania wody i odprowadzania ścieków</t>
  </si>
  <si>
    <r>
      <rPr>
        <sz val="9"/>
        <rFont val="Arial CE"/>
        <family val="0"/>
      </rPr>
      <t>- cena wskaźnikowa 1)</t>
    </r>
  </si>
  <si>
    <t>Grupa 2</t>
  </si>
  <si>
    <r>
      <rPr>
        <sz val="9"/>
        <rFont val="Arial CE"/>
        <family val="0"/>
      </rPr>
      <t>- cena wody (zł/m3)</t>
    </r>
  </si>
  <si>
    <t>- stawka opłaty abonamentowej (na odbiorcę w zł/m-c)</t>
  </si>
  <si>
    <t>1) odbiorca rozliczany wg wodomierza głównego lub urządzenia pomiarowego</t>
  </si>
  <si>
    <t>i)   dla dostarczania wody</t>
  </si>
  <si>
    <t>ii)  dla dostarczania wody i odprowadzania ścieków</t>
  </si>
  <si>
    <t>2) odbiorca rozliczany wg wodomierza dodatkowego, mierzącego ilość wody bezpowrotnie zużytej</t>
  </si>
  <si>
    <t>i)   dla dostarczania wody</t>
  </si>
  <si>
    <t>ii)  dla dostarczania wody i odprowadzania ścieków</t>
  </si>
  <si>
    <t>3) odbiorca rozliczany wg wodomierza przy punkcie czerpalnym wody w budynku wielolokalowym</t>
  </si>
  <si>
    <t>i)   dla dostarczania wody</t>
  </si>
  <si>
    <t>ii)  dla dostarczania wody i odprowadzania ścieków</t>
  </si>
  <si>
    <t>4) odbiorca rozliczany wg przepisów dotyczących przeciętnych norm zużycia wody</t>
  </si>
  <si>
    <t>i)   dla dostarczania wody</t>
  </si>
  <si>
    <t>ii)  dla dostarczania wody i odprowadzania ścieków</t>
  </si>
  <si>
    <r>
      <rPr>
        <sz val="9"/>
        <rFont val="Arial CE"/>
        <family val="0"/>
      </rPr>
      <t>- cena wskaźnikowa 1)</t>
    </r>
  </si>
  <si>
    <t>Grupa 3</t>
  </si>
  <si>
    <r>
      <rPr>
        <sz val="9"/>
        <rFont val="Arial CE"/>
        <family val="0"/>
      </rPr>
      <t>- cena wody (zł/m3)</t>
    </r>
  </si>
  <si>
    <t>- stawka opłaty abonamentowej (na odbiorcę w zł/m-c)</t>
  </si>
  <si>
    <t>1) odbiorca rozliczany wg wodomierza głównego lub urządzenia pomiarowego</t>
  </si>
  <si>
    <t>i)   dla dostarczania wody</t>
  </si>
  <si>
    <t>ii)  dla dostarczania wody i odprowadzania ścieków</t>
  </si>
  <si>
    <t>2) odbiorca rozliczany wg wodomierza dodatkowego, mierzącego ilość wody bezpowrotnie zużytej</t>
  </si>
  <si>
    <t>i)   dla dostarczania wody</t>
  </si>
  <si>
    <t>ii)  dla dostarczania wody i odprowadzania ścieków</t>
  </si>
  <si>
    <t>3) odbiorca rozliczany wg wodomierza przy punkcie czerpalnym wody w budynku wielolokalowym</t>
  </si>
  <si>
    <t>i)   dla dostarczania wody</t>
  </si>
  <si>
    <t>ii)  dla dostarczania wody i odprowadzania ścieków</t>
  </si>
  <si>
    <t>4) odbiorca rozliczany wg przepisów dotyczących przeciętnych norm zużycia wody</t>
  </si>
  <si>
    <t>i)   dla dostarczania wody</t>
  </si>
  <si>
    <t>ii)  dla dostarczania wody i odprowadzania ścieków</t>
  </si>
  <si>
    <r>
      <rPr>
        <sz val="9"/>
        <rFont val="Arial CE"/>
        <family val="0"/>
      </rPr>
      <t>- cena wskaźnikowa 1)</t>
    </r>
  </si>
  <si>
    <t>Uwaga:</t>
  </si>
  <si>
    <r>
      <rPr>
        <sz val="9"/>
        <rFont val="Arial CE"/>
        <family val="0"/>
      </rPr>
      <t xml:space="preserve">1) Cenę wskaźnikową należy wyliczać jako sumę rocznych należności za wodę, wynikających z cen i stawek </t>
    </r>
  </si>
  <si>
    <r>
      <rPr>
        <sz val="9"/>
        <rFont val="Arial CE"/>
        <family val="0"/>
      </rPr>
      <t xml:space="preserve">   </t>
    </r>
    <r>
      <rPr>
        <sz val="9"/>
        <rFont val="Arial CE"/>
        <family val="0"/>
      </rPr>
      <t>opłat w zł, podzieloną przez roczną wielkość sprzedaży wody w m3.</t>
    </r>
  </si>
  <si>
    <t xml:space="preserve">   i stawek opłat w zł, podzieloną przez roczną ilość odprowadzonych ścieków.</t>
  </si>
  <si>
    <t>Tabela C. Ustalenie poziomu niezbędnych przychodów</t>
  </si>
  <si>
    <t>ATRAX</t>
  </si>
  <si>
    <t>Przychody - wykonanie</t>
  </si>
  <si>
    <t>Niezbędne przychody</t>
  </si>
  <si>
    <t>rok obrachunkowy</t>
  </si>
  <si>
    <t>Lp.</t>
  </si>
  <si>
    <t>Wyszczególnienie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</si>
  <si>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</si>
  <si>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</si>
  <si>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</si>
  <si>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</si>
  <si>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</si>
  <si>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 xml:space="preserve"> Zaopatrzenie w wodę</t>
  </si>
  <si>
    <t xml:space="preserve"> 1) koszty eksploatacji i utrzymania, w tym:</t>
  </si>
  <si>
    <t xml:space="preserve"> a) amortyzacja lub odpisy umorzeniowe</t>
  </si>
  <si>
    <t xml:space="preserve"> b) koszty zakupionej przez siebie wody</t>
  </si>
  <si>
    <t xml:space="preserve"> 2) raty kapitałowe ponad wartość amortyzacji</t>
  </si>
  <si>
    <t xml:space="preserve"> 3) odsetki</t>
  </si>
  <si>
    <t xml:space="preserve"> 4) należności nieregularne</t>
  </si>
  <si>
    <t xml:space="preserve"> 5) marża zysku</t>
  </si>
  <si>
    <t xml:space="preserve"> 6) wartość niezbędnych przychodów</t>
  </si>
  <si>
    <t xml:space="preserve"> Odprowadzanie ścieków</t>
  </si>
  <si>
    <t xml:space="preserve"> 1) koszty eksploatacji i utrzymania, w tym:</t>
  </si>
  <si>
    <t xml:space="preserve"> a) amortyzacja lub odpisy umorzeniowe</t>
  </si>
  <si>
    <t xml:space="preserve"> b) koszty odprowadzania ścieków do urządzeń niebędących w posiadaniu przedsiębiorstwa</t>
  </si>
  <si>
    <t xml:space="preserve"> 2) raty kapitałowe ponad wartość amortyzacji</t>
  </si>
  <si>
    <t xml:space="preserve"> 3) odsetki</t>
  </si>
  <si>
    <t xml:space="preserve"> 4) należności nieregularne</t>
  </si>
  <si>
    <t xml:space="preserve"> 5) marża zysku</t>
  </si>
  <si>
    <t xml:space="preserve"> 6) wartość niezbędnych przychodów</t>
  </si>
  <si>
    <t xml:space="preserve"> Średnia zmiana wartości przychodów</t>
  </si>
  <si>
    <r>
      <rPr>
        <sz val="9"/>
        <rFont val="Arial CE"/>
        <family val="0"/>
      </rPr>
      <t>1)</t>
    </r>
  </si>
  <si>
    <t xml:space="preserve"> - zaopatrzenie  w  wodę w %</t>
  </si>
  <si>
    <t>X</t>
  </si>
  <si>
    <t xml:space="preserve"> Średnia zmiana wartości przychodów</t>
  </si>
  <si>
    <r>
      <rPr>
        <sz val="9"/>
        <rFont val="Arial CE"/>
        <family val="0"/>
      </rPr>
      <t>2)</t>
    </r>
  </si>
  <si>
    <t xml:space="preserve"> - odprowadzanie ścieków w %</t>
  </si>
  <si>
    <t>X</t>
  </si>
  <si>
    <t>Uwagi:</t>
  </si>
  <si>
    <r>
      <rPr>
        <sz val="9"/>
        <rFont val="Arial CE"/>
        <family val="0"/>
      </rPr>
      <t>1) [(wielkość z wiersza 1.6 kolumna 3) : (wielkość z wiersza 1.6 kolumna 2)] x 100 %.</t>
    </r>
  </si>
  <si>
    <r>
      <rPr>
        <sz val="9"/>
        <rFont val="Arial CE"/>
        <family val="0"/>
      </rPr>
      <t>2) [(wielkość z wiersza 2.6 kolumna 3) : (wielkość z wiersza 2.6 kolumna 2)] x 100 %.</t>
    </r>
  </si>
  <si>
    <t>Tabela Ca. Ustalenie poziomu niezbędnych przychodów - działalność pozostała</t>
  </si>
  <si>
    <t>ATRAX</t>
  </si>
  <si>
    <t>Przychody - wykonanie</t>
  </si>
  <si>
    <t>Niezbędne przychody</t>
  </si>
  <si>
    <t>rok obrachunkowy</t>
  </si>
  <si>
    <t>Lp.</t>
  </si>
  <si>
    <t>Wyszczególnienie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</si>
  <si>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</si>
  <si>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</si>
  <si>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</si>
  <si>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</si>
  <si>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</si>
  <si>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 xml:space="preserve"> Działalność pozostała</t>
  </si>
  <si>
    <t xml:space="preserve"> 1) koszty eksploatacji i utrzymania, w tym:</t>
  </si>
  <si>
    <t xml:space="preserve"> - amortyzacja lub odpisy umorzeniowe</t>
  </si>
  <si>
    <t xml:space="preserve"> 2) raty kapitałowe ponad wartość amortyzacji</t>
  </si>
  <si>
    <t xml:space="preserve"> 3) odsetki</t>
  </si>
  <si>
    <t xml:space="preserve"> 4) należności nieregularne</t>
  </si>
  <si>
    <t xml:space="preserve"> 5) marża zysku</t>
  </si>
  <si>
    <t xml:space="preserve"> 6) wartość niezbędnych przychodów</t>
  </si>
  <si>
    <t xml:space="preserve">Tabela D. Alokacja niezbędnych przychodów według taryfowych grup odbiorców usług w roku </t>
  </si>
  <si>
    <t>Obowiązywania nowych taryf</t>
  </si>
  <si>
    <t>ATRAX</t>
  </si>
  <si>
    <t>Lp.</t>
  </si>
  <si>
    <t>Wyszczególnienie</t>
  </si>
  <si>
    <t>Współ-</t>
  </si>
  <si>
    <t>Taryfowa grupa odbiorców usług</t>
  </si>
  <si>
    <t>czynnik</t>
  </si>
  <si>
    <t>alokacji</t>
  </si>
  <si>
    <t>wg</t>
  </si>
  <si>
    <t>tabeli E</t>
  </si>
  <si>
    <t>zł</t>
  </si>
  <si>
    <t>zł</t>
  </si>
  <si>
    <t>zł</t>
  </si>
  <si>
    <t>zł</t>
  </si>
  <si>
    <t xml:space="preserve"> Zaopatrzenie w wodę</t>
  </si>
  <si>
    <t xml:space="preserve"> 1) koszty eksploatacji i utrzymania, w tym:</t>
  </si>
  <si>
    <t xml:space="preserve"> a) koszty bezpośrednie:</t>
  </si>
  <si>
    <t xml:space="preserve">  - amortyzacja lub odpisy umorzeniowe</t>
  </si>
  <si>
    <t>A</t>
  </si>
  <si>
    <t xml:space="preserve">  - wynagrodzenie z narzutami</t>
  </si>
  <si>
    <t>A</t>
  </si>
  <si>
    <t xml:space="preserve">  - materiały</t>
  </si>
  <si>
    <t>A</t>
  </si>
  <si>
    <t xml:space="preserve">  - energia             </t>
  </si>
  <si>
    <t>A</t>
  </si>
  <si>
    <t xml:space="preserve">  - opłata za korzystanie ze środowiska</t>
  </si>
  <si>
    <t>B</t>
  </si>
  <si>
    <t xml:space="preserve">  - podatki i opłaty - inne  </t>
  </si>
  <si>
    <t>A</t>
  </si>
  <si>
    <t xml:space="preserve">  - usługi obce</t>
  </si>
  <si>
    <t>A</t>
  </si>
  <si>
    <t xml:space="preserve">  - pozostałe koszty                  </t>
  </si>
  <si>
    <t>A</t>
  </si>
  <si>
    <t xml:space="preserve">  - koszty zakupionej przez siebie wody</t>
  </si>
  <si>
    <t>A</t>
  </si>
  <si>
    <t xml:space="preserve"> b) alok.: koszty pośrednie</t>
  </si>
  <si>
    <t xml:space="preserve">  - rozliczenie kosztów wydziałowych      </t>
  </si>
  <si>
    <t xml:space="preserve">    i działalności pomocniczej   </t>
  </si>
  <si>
    <t>A</t>
  </si>
  <si>
    <t xml:space="preserve">  - alokowane koszty ogólne      </t>
  </si>
  <si>
    <t>A</t>
  </si>
  <si>
    <t xml:space="preserve"> 2) raty kapitałowe ponad wartość amortyzacji</t>
  </si>
  <si>
    <t>A</t>
  </si>
  <si>
    <t xml:space="preserve"> 3) odsetki</t>
  </si>
  <si>
    <t>A</t>
  </si>
  <si>
    <t xml:space="preserve"> 4) należności nieregularne</t>
  </si>
  <si>
    <t>A</t>
  </si>
  <si>
    <t xml:space="preserve"> 5) marża zysku</t>
  </si>
  <si>
    <t>A</t>
  </si>
  <si>
    <t xml:space="preserve"> 6) razem wartość niezbędnych przychodów</t>
  </si>
  <si>
    <t xml:space="preserve"> Odprowadzanie ścieków</t>
  </si>
  <si>
    <t xml:space="preserve"> 1) koszty eksploatacji i utrzymania, w tym:</t>
  </si>
  <si>
    <t xml:space="preserve"> a) koszty bezpośrednie:</t>
  </si>
  <si>
    <t xml:space="preserve">  - amortyzacja lub odpisy umorzeniowe</t>
  </si>
  <si>
    <t>C</t>
  </si>
  <si>
    <t xml:space="preserve">  - wynagrodzenie z narzutami</t>
  </si>
  <si>
    <t>C</t>
  </si>
  <si>
    <t xml:space="preserve">  - materiały</t>
  </si>
  <si>
    <t>C</t>
  </si>
  <si>
    <t xml:space="preserve">  - energia             </t>
  </si>
  <si>
    <t>C</t>
  </si>
  <si>
    <t xml:space="preserve">  - opłata za korzystanie ze środowiska</t>
  </si>
  <si>
    <t>D</t>
  </si>
  <si>
    <t>Dotacja</t>
  </si>
  <si>
    <t>C</t>
  </si>
  <si>
    <t xml:space="preserve">  - usługi obce</t>
  </si>
  <si>
    <t>C</t>
  </si>
  <si>
    <t xml:space="preserve">  - pozostałe koszty                  </t>
  </si>
  <si>
    <t>C</t>
  </si>
  <si>
    <t xml:space="preserve">  - koszty odprowadzania ścieków do urządzeń niebędących w posiadaniu przedsiębiorstwa</t>
  </si>
  <si>
    <t>C</t>
  </si>
  <si>
    <t xml:space="preserve"> b) alok.: koszty pośrednie</t>
  </si>
  <si>
    <t xml:space="preserve">  - rozliczenie kosztów wydziałowych      </t>
  </si>
  <si>
    <t xml:space="preserve">    i działalności pomocniczej   </t>
  </si>
  <si>
    <t>C</t>
  </si>
  <si>
    <t xml:space="preserve">  - alokowane koszty ogólne      </t>
  </si>
  <si>
    <t>C</t>
  </si>
  <si>
    <t xml:space="preserve"> 2) raty kapitałowe ponad wartość amortyzacji</t>
  </si>
  <si>
    <t>C</t>
  </si>
  <si>
    <t xml:space="preserve"> 3) odsetki</t>
  </si>
  <si>
    <t>C</t>
  </si>
  <si>
    <t xml:space="preserve"> 4) należności nieregularne</t>
  </si>
  <si>
    <t>C</t>
  </si>
  <si>
    <t xml:space="preserve"> 5) marża zysku</t>
  </si>
  <si>
    <t>C</t>
  </si>
  <si>
    <t xml:space="preserve"> 6) razem wartość niezbędnych przychodów</t>
  </si>
  <si>
    <t>Tabela E. Współczynniki alokacji w roku obowiązywania nowych taryf</t>
  </si>
  <si>
    <t>ATRAX</t>
  </si>
  <si>
    <t>1) wartość niezbędnych przychodów w zł/rok</t>
  </si>
  <si>
    <t>w tym:</t>
  </si>
  <si>
    <t>a) wartość niezbędnych przychodów rozliczanych stawką opłaty abonamentowej:</t>
  </si>
  <si>
    <t>1) za usługę odczytów wodomierzy głównych</t>
  </si>
  <si>
    <t>2) za usługę odczytów wodomierzy dodatkowych, mierzących ilość wody bezpowrotnie zużytej</t>
  </si>
  <si>
    <t>3) za usługę odczytów wodomierzy przy punktach czerpalnych wody w budynkach wielolokalowych</t>
  </si>
  <si>
    <t>4) za rozliczanie należności za ilość dostarczonej wody</t>
  </si>
  <si>
    <t>5) za utrzymanie w gotowości urządzeń wodociągowych</t>
  </si>
  <si>
    <t>b) wartość niezbędnych przychodów rozliczanych za ilość dostarczonej wody</t>
  </si>
  <si>
    <r>
      <rPr>
        <sz val="9"/>
        <rFont val="Arial CE"/>
        <family val="0"/>
      </rPr>
      <t>2) zużycie wody w m3/rok</t>
    </r>
  </si>
  <si>
    <r>
      <rPr>
        <sz val="9"/>
        <rFont val="Arial CE"/>
        <family val="0"/>
      </rPr>
      <t>3) cena 1 m3 wody w zł/m3</t>
    </r>
  </si>
  <si>
    <t>Odprowadzanie ścieków</t>
  </si>
  <si>
    <t>1) wartość niezbędnych przychodów w zł/rok</t>
  </si>
  <si>
    <t>w tym:</t>
  </si>
  <si>
    <t>a) wartość niezbędnych przychodów rozliczanych stawką opłaty abonamentowej:</t>
  </si>
  <si>
    <t>1) za usługę odczytów wodomierzy gł. lub urządzeń pomiarowych</t>
  </si>
  <si>
    <t>2) za usługę odczytów wodomierzy dodatkowych, mierzących ilość wody bezpowrotnie zużytej</t>
  </si>
  <si>
    <t>3) za usługę odczytów wodomierzy przy punktach czerpalnych wody w budynkach wielolokalowych</t>
  </si>
  <si>
    <t>4) za rozliczanie należności za ilość odprowadzonych ścieków</t>
  </si>
  <si>
    <t>5) za utrzymanie w gotowości urządzeń kanalizacyjnych</t>
  </si>
  <si>
    <t>b) wartość niezbędnych przychodów rozliczanych za ilość odprowadzonych ścieków</t>
  </si>
  <si>
    <r>
      <rPr>
        <sz val="9"/>
        <rFont val="Arial CE"/>
        <family val="0"/>
      </rPr>
      <t>2) odprowadzone ścieki w m3/rok</t>
    </r>
  </si>
  <si>
    <r>
      <rPr>
        <sz val="9"/>
        <rFont val="Arial CE"/>
        <family val="0"/>
      </rPr>
      <t>3) cena usługi odprowadzania 1 m3 ścieków w zł/m3</t>
    </r>
  </si>
  <si>
    <t>Tabela G. Zestawienie przychodów według taryfowych grup odbiorców usług, z uwzględnieniem wielkości</t>
  </si>
  <si>
    <t>zużycia oraz cen i stawek opłat w roku obowiązywania nowych taryf w złotych</t>
  </si>
  <si>
    <t>ATRAX</t>
  </si>
  <si>
    <t>Lp.</t>
  </si>
  <si>
    <t>Wyszczególnienie</t>
  </si>
  <si>
    <t>Taryfowa grupa odbiorców usług</t>
  </si>
  <si>
    <t>Zaopatrzenie w wodę</t>
  </si>
  <si>
    <r>
      <rPr>
        <sz val="9"/>
        <rFont val="Arial CE"/>
        <family val="0"/>
      </rPr>
      <t>1) zużycie wody w m3/rok</t>
    </r>
  </si>
  <si>
    <r>
      <rPr>
        <sz val="9"/>
        <rFont val="Arial CE"/>
        <family val="0"/>
      </rPr>
      <t>2) cena za m3 wody w zł/m3</t>
    </r>
  </si>
  <si>
    <t>3) stawka opłaty abonamentowej</t>
  </si>
  <si>
    <t>3a) za usługę odczytu wodomierza gł., w zł/odczyt</t>
  </si>
  <si>
    <t>3b) za usługę odczytu wodomierza dodatkowego, mierzącego ilość wody bezpow. zużytej, w zł/odczyt</t>
  </si>
  <si>
    <t>3c) za usługę odczytu wodomierza przy punkcie czerpalnym wody w budynku wielolokalowym, w zł/odczyt</t>
  </si>
  <si>
    <t>3d) za rozliczenie należności za ilość dostarczonej wody, w zł/rozliczenie punktu</t>
  </si>
  <si>
    <t>3e) za utrzymanie w gotowości urządzeń wodociągowych, na równoważne przyłącze, w zł/okres rozliczeniowy</t>
  </si>
  <si>
    <t>5b) ilość wodomierzy gł. i punktów rozliczanych wg przeciętnych norm zużycia</t>
  </si>
  <si>
    <t>w tym:</t>
  </si>
  <si>
    <t>i)   dla dostarczania wody</t>
  </si>
  <si>
    <t>ii)  dla dostarczania wody i odprowadzania ścieków</t>
  </si>
  <si>
    <t>5c) ilość równoważnych przyłączy wodociągowych</t>
  </si>
  <si>
    <t>w tym:</t>
  </si>
  <si>
    <t>i)   dla dostarczania wody</t>
  </si>
  <si>
    <t>ii)  dla dostarczania wody i odprowadzania ścieków</t>
  </si>
  <si>
    <t>5d) okres rozliczeniowy w m-cach</t>
  </si>
  <si>
    <t>5e) ilość rozliczeń dla równoważnych przyłączy w roku:</t>
  </si>
  <si>
    <t>i)   dla dostarczania wody</t>
  </si>
  <si>
    <t>ii)  dla dostarczania wody i odprowadzania ścieków</t>
  </si>
  <si>
    <t>5f) stawka opłaty abonamentowej na równoważne przyłącze, w zł/okres rozliczeniowy</t>
  </si>
  <si>
    <t>5g) stawka opłaty abonamentowej na równoważne przyłącze, w zł/m-c:</t>
  </si>
  <si>
    <t>i)   dla dostarczania wody</t>
  </si>
  <si>
    <t>ii)  dla dostarczania wody i odprowadzania ścieków</t>
  </si>
  <si>
    <t>5h) przychody wg należności za stawki opłat abonamentowych, w zł/rok</t>
  </si>
  <si>
    <t>w tym:</t>
  </si>
  <si>
    <t>i)   dla dostarczania wody</t>
  </si>
  <si>
    <t>ii   dla dostarczania wody i</t>
  </si>
  <si>
    <t xml:space="preserve">     odprowadzania ścieków</t>
  </si>
  <si>
    <t>5i) razem przychody z opłaty abonam., w zł/rok:</t>
  </si>
  <si>
    <t xml:space="preserve">   - dla dostarczania wody</t>
  </si>
  <si>
    <t>Tabela F4.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</si>
  <si>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</si>
  <si>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</si>
  <si>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</si>
  <si>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</si>
  <si>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 - cd.</t>
  </si>
  <si>
    <r>
      <rPr>
        <sz val="9"/>
        <rFont val="Arial CE"/>
        <family val="0"/>
      </rPr>
      <t xml:space="preserve">4a) wartość niezbędnych przychodów na </t>
    </r>
    <r>
      <rPr>
        <b/>
        <sz val="9"/>
        <rFont val="Arial CE"/>
        <family val="0"/>
      </rPr>
      <t>rozliczanie należności</t>
    </r>
    <r>
      <rPr>
        <sz val="9"/>
        <rFont val="Arial CE"/>
        <family val="0"/>
      </rPr>
      <t xml:space="preserve"> za ilość dostarczonej wody lub ilość odprowadzonych ścieków, w zł/rok</t>
    </r>
  </si>
  <si>
    <t>4b) ilość punktów rozliczeniowych</t>
  </si>
  <si>
    <t>w tym:</t>
  </si>
  <si>
    <t>i)   dla dostarczania wody</t>
  </si>
  <si>
    <t>ii)  dla dostarczania wody i odprowadzania ścieków</t>
  </si>
  <si>
    <t>iii) dla odprowadzania ścieków</t>
  </si>
  <si>
    <t>4c) okres rozliczeniowy w m-cach:</t>
  </si>
  <si>
    <t>i)   dla dostarczania wody</t>
  </si>
  <si>
    <t>ii)  dla dostarczania wody i odprowadzania ścieków</t>
  </si>
  <si>
    <t>iii) dla odprowadzania ścieków</t>
  </si>
  <si>
    <t>4d) ilość rozliczeń w roku:</t>
  </si>
  <si>
    <t>i)   dla dostarczania wody</t>
  </si>
  <si>
    <t>ii)  dla dostarczania wody i odprowadzania ścieków</t>
  </si>
  <si>
    <t>iii) dla odprowadzania ścieków</t>
  </si>
  <si>
    <t>4e) stawka opłaty abonamentowej za punkt roliczeniowy, w zł/okres rozliczeniowy</t>
  </si>
  <si>
    <t>4f) stawka opłaty abonamentowej za punkt roliczeniowy, w zł/m-c:</t>
  </si>
  <si>
    <t>i)   dla dostarczania wody</t>
  </si>
  <si>
    <t>ii)  dla dostarczania wody i odprowadzania ścieków</t>
  </si>
  <si>
    <t>iii) dla odprowadzania ścieków</t>
  </si>
  <si>
    <t>4g) rozdział % przychodów z opłaty abonamentowej do przychodów z dostarczania wody dla usługi dost. wody i odprowadzania ścieków</t>
  </si>
  <si>
    <t>4h) przychody wg należności za stawki opłat abonamentowych, w zł/rok</t>
  </si>
  <si>
    <t>w tym:</t>
  </si>
  <si>
    <t>i)   dla dostarczania wody</t>
  </si>
  <si>
    <t>ii)  dla dostarczania wody i</t>
  </si>
  <si>
    <t xml:space="preserve">     odprowadzania ścieków</t>
  </si>
  <si>
    <t>iii) dla odprowadzania ścieków</t>
  </si>
  <si>
    <t>4i) razem przychody z opłaty abonam., w zł/rok:</t>
  </si>
  <si>
    <t xml:space="preserve">   - dla dostarczania wody</t>
  </si>
  <si>
    <t xml:space="preserve">   - dla odprowadzania ścieków</t>
  </si>
  <si>
    <t>Tabela F3.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</si>
  <si>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</si>
  <si>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</si>
  <si>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</si>
  <si>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</si>
  <si>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 - cd.</t>
  </si>
  <si>
    <r>
      <rPr>
        <sz val="9"/>
        <rFont val="Arial CE"/>
        <family val="0"/>
      </rPr>
      <t xml:space="preserve">3a) wartość niezbędnych przychodów na usługę </t>
    </r>
    <r>
      <rPr>
        <b/>
        <sz val="9"/>
        <rFont val="Arial CE"/>
        <family val="0"/>
      </rPr>
      <t>odczytów wodomierzy przy punktach czerpalnych wody w budynkach wielolokalowych</t>
    </r>
    <r>
      <rPr>
        <sz val="9"/>
        <rFont val="Arial CE"/>
        <family val="0"/>
      </rPr>
      <t>, w zł/rok</t>
    </r>
  </si>
  <si>
    <t>3b) ilość wodomierzy do odczytów</t>
  </si>
  <si>
    <t>w tym:</t>
  </si>
  <si>
    <t>i)   dla dostarczania wody</t>
  </si>
  <si>
    <t>ii)  dla dostarczania wody i odprowadzania ścieków</t>
  </si>
  <si>
    <t>iii) dla odprowadzania ścieków</t>
  </si>
  <si>
    <t>3c) okres odczytowy w m-cach:</t>
  </si>
  <si>
    <t>i)   dla dostarczania wody</t>
  </si>
  <si>
    <t>ii)  dla dostarczania wody i odprowadzania ścieków</t>
  </si>
  <si>
    <t>iii) dla odprowadzania ścieków</t>
  </si>
  <si>
    <t>3d) ilość odczytów w roku:</t>
  </si>
  <si>
    <t>i)   dla dostarczania wody</t>
  </si>
  <si>
    <t>ii)  dla dostarczania wody i odprowadzania ścieków</t>
  </si>
  <si>
    <t>iii) dla odprowadzania ścieków</t>
  </si>
  <si>
    <t>3e) stawka opłaty abonamentowej na wodomierz, w zł/odczyt</t>
  </si>
  <si>
    <t>3f) stawka opłaty abonamentowej na wodomierz, w zł/m-c:</t>
  </si>
  <si>
    <t>i)   dla dostarczania wody</t>
  </si>
  <si>
    <t>ii)  dla dostarczania wody i odprowadzania ścieków</t>
  </si>
  <si>
    <t>iii) dla odprowadzania ścieków</t>
  </si>
  <si>
    <t>3g) rozdział % przychodów z opłaty abonamentowej do przychodów z dostarczania wody dla usługi dost. wody i odprowadzania ścieków</t>
  </si>
  <si>
    <t>3h) przychody wg należności za stawki opłat abonamentowych, w zł/rok</t>
  </si>
  <si>
    <t>w tym:</t>
  </si>
  <si>
    <t>i)   dla dostarczania wody</t>
  </si>
  <si>
    <t>ii)  dla dostarczania wody i</t>
  </si>
  <si>
    <t xml:space="preserve">     odprowadzania ścieków</t>
  </si>
  <si>
    <t>iii) dla odprowadzania ścieków</t>
  </si>
  <si>
    <t>6) stawka opłaty abonamentowej za utrzymanie w gotowości urządzeń kanalizacyjnych, na równoważne przyłącze, na odbiorcę w zł/okres rozliczeniowy</t>
  </si>
  <si>
    <t>6a) okres rozliczeniowy w m-cach</t>
  </si>
  <si>
    <t>6b) stawka opłaty wg średnic przyłączy, na odbiorcę w zł/okres rozliczeniowy</t>
  </si>
  <si>
    <t>Ceny za zaopatrzenie w wodę i odprowadzanie ścieków</t>
  </si>
  <si>
    <t>1) zaopatrzenie w wodę</t>
  </si>
  <si>
    <r>
      <rPr>
        <sz val="9"/>
        <rFont val="Arial CE"/>
        <family val="0"/>
      </rPr>
      <t>cena za m3 wody w zł/m3</t>
    </r>
  </si>
  <si>
    <t>2) odprowadzanie ścieków</t>
  </si>
  <si>
    <r>
      <rPr>
        <sz val="9"/>
        <rFont val="Arial CE"/>
        <family val="0"/>
      </rPr>
      <t>cena usługi odprowadzenia ścieków w zł/ m3</t>
    </r>
  </si>
  <si>
    <t xml:space="preserve">Stawka opłaty abonamentowej w zł na odbiorcę na miesiąc jest sumą odpowiednich dla odbiorcy stawek </t>
  </si>
  <si>
    <t>za jednostki usług, podzielonych przez okresy (częstość) ich wykonywania.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</si>
  <si>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</si>
  <si>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</si>
  <si>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</si>
  <si>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</si>
  <si>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</si>
  <si>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>Koszty wydziałowe działalności podstawowej</t>
  </si>
  <si>
    <t xml:space="preserve">     </t>
  </si>
  <si>
    <t xml:space="preserve"> 1) zaopatrzenie w wodę</t>
  </si>
  <si>
    <t xml:space="preserve">     </t>
  </si>
  <si>
    <t xml:space="preserve"> 2) odprowadzanie ścieków</t>
  </si>
  <si>
    <t xml:space="preserve"> Razem</t>
  </si>
  <si>
    <t>Koszty działalności pomocniczej</t>
  </si>
  <si>
    <t xml:space="preserve">     </t>
  </si>
  <si>
    <t xml:space="preserve"> Amortyzacja lub odpisy umorzeniowe</t>
  </si>
  <si>
    <t xml:space="preserve">     </t>
  </si>
  <si>
    <t xml:space="preserve"> Wynagrodzenie z narzutami</t>
  </si>
  <si>
    <t xml:space="preserve">     </t>
  </si>
  <si>
    <t xml:space="preserve"> Materiały</t>
  </si>
  <si>
    <t xml:space="preserve">     </t>
  </si>
  <si>
    <t xml:space="preserve"> Energia             </t>
  </si>
  <si>
    <t xml:space="preserve">     </t>
  </si>
  <si>
    <t xml:space="preserve"> Podatki i opłaty - inne  </t>
  </si>
  <si>
    <t xml:space="preserve">     </t>
  </si>
  <si>
    <t xml:space="preserve"> Usługi obce  </t>
  </si>
  <si>
    <t xml:space="preserve">     </t>
  </si>
  <si>
    <t xml:space="preserve"> Pozostałe koszty                  </t>
  </si>
  <si>
    <t xml:space="preserve">     </t>
  </si>
  <si>
    <t xml:space="preserve"> Koszty wydziałowe</t>
  </si>
  <si>
    <t xml:space="preserve"> Razem</t>
  </si>
  <si>
    <t xml:space="preserve"> Alokacja kosztów działalności pomocniczej:</t>
  </si>
  <si>
    <t xml:space="preserve"> 1) przypisane do działalności podstawowej:</t>
  </si>
  <si>
    <t xml:space="preserve">  - w tym przypisane do</t>
  </si>
  <si>
    <t xml:space="preserve">    zaopatrzenia w wodę</t>
  </si>
  <si>
    <t xml:space="preserve">  - w tym przypisane do</t>
  </si>
  <si>
    <t xml:space="preserve">    odprowadzania ścieków</t>
  </si>
  <si>
    <t xml:space="preserve"> Alokacja kosztów działalności pomocniczej:</t>
  </si>
  <si>
    <t xml:space="preserve"> 2) przypisane do pozostałej działalności</t>
  </si>
  <si>
    <t xml:space="preserve"> Razem (1 + 2)</t>
  </si>
  <si>
    <t xml:space="preserve"> Alokacja kosztów:</t>
  </si>
  <si>
    <t xml:space="preserve"> 1) przypisane do działalności podstawowej:</t>
  </si>
  <si>
    <t xml:space="preserve">  - w tym przypisane do</t>
  </si>
  <si>
    <t xml:space="preserve">    zaopatrzenia w wodę</t>
  </si>
  <si>
    <t xml:space="preserve">  - w tym przypisane do</t>
  </si>
  <si>
    <t xml:space="preserve">    odprowadzania ścieków</t>
  </si>
  <si>
    <t xml:space="preserve"> Alokacja kosztów:</t>
  </si>
  <si>
    <t xml:space="preserve"> 2) przypisane do pozostałej działalności</t>
  </si>
  <si>
    <t>Tabela 3. Koszty pośrednie: ogólne i zarządu</t>
  </si>
  <si>
    <t>ATRAX</t>
  </si>
  <si>
    <t>Rok obrachunkowy</t>
  </si>
  <si>
    <t>Lp.</t>
  </si>
  <si>
    <t>Wyszczególnienie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</si>
  <si>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</si>
  <si>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</si>
  <si>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</si>
  <si>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</si>
  <si>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</si>
  <si>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>Koszty ogólne</t>
  </si>
  <si>
    <t xml:space="preserve">     </t>
  </si>
  <si>
    <t xml:space="preserve"> Amortyzacja lub odpisy umorzeniowe</t>
  </si>
  <si>
    <t xml:space="preserve"> Wynagrodzenie z narzutami</t>
  </si>
  <si>
    <t xml:space="preserve"> Materiały</t>
  </si>
  <si>
    <t xml:space="preserve"> Energia             </t>
  </si>
  <si>
    <t xml:space="preserve"> Podatki i opłaty - inne  </t>
  </si>
  <si>
    <t xml:space="preserve"> Usługi obce  </t>
  </si>
  <si>
    <t xml:space="preserve"> Pozostałe koszty                  </t>
  </si>
  <si>
    <t xml:space="preserve">     </t>
  </si>
  <si>
    <t xml:space="preserve"> Koszty wydziałowe</t>
  </si>
  <si>
    <t xml:space="preserve"> Razem</t>
  </si>
  <si>
    <t>Koszty zarządu</t>
  </si>
  <si>
    <t xml:space="preserve">     </t>
  </si>
  <si>
    <t xml:space="preserve"> Amortyzacja lub odpisy umorzeniowe</t>
  </si>
  <si>
    <t xml:space="preserve">     </t>
  </si>
  <si>
    <t xml:space="preserve"> Wynagrodzenie z narzutami</t>
  </si>
  <si>
    <t xml:space="preserve">     </t>
  </si>
  <si>
    <t xml:space="preserve"> Materiały</t>
  </si>
  <si>
    <t xml:space="preserve">     </t>
  </si>
  <si>
    <t xml:space="preserve"> Energia             </t>
  </si>
  <si>
    <t xml:space="preserve">     </t>
  </si>
  <si>
    <t xml:space="preserve"> Podatki i opłaty - inne  </t>
  </si>
  <si>
    <t xml:space="preserve">     </t>
  </si>
  <si>
    <t xml:space="preserve"> Usługi obce  </t>
  </si>
  <si>
    <t xml:space="preserve">     </t>
  </si>
  <si>
    <t xml:space="preserve"> Pozostałe koszty                  </t>
  </si>
  <si>
    <t xml:space="preserve">     </t>
  </si>
  <si>
    <t xml:space="preserve"> Koszty wydziałowe</t>
  </si>
  <si>
    <t xml:space="preserve"> Razem</t>
  </si>
  <si>
    <t xml:space="preserve"> Razem (1 + 2)</t>
  </si>
  <si>
    <t xml:space="preserve"> Alokacja kosztów:</t>
  </si>
  <si>
    <t xml:space="preserve"> 1) przypisane do działalności podstawowej:</t>
  </si>
  <si>
    <t xml:space="preserve">  - w tym przypisane do</t>
  </si>
  <si>
    <t xml:space="preserve">    zaopatrzenia w wodę</t>
  </si>
  <si>
    <t xml:space="preserve">  - w tym przypisane do</t>
  </si>
  <si>
    <t xml:space="preserve">    odprowadzania ścieków</t>
  </si>
  <si>
    <t xml:space="preserve"> Alokacja kosztów:</t>
  </si>
  <si>
    <t xml:space="preserve"> 2) przypisane do pozostałej działalności</t>
  </si>
  <si>
    <t>Tabela 4. Wyposażenie nieruchomości w wodomierze i urządzenia pomiarowe</t>
  </si>
  <si>
    <t>ATRAX</t>
  </si>
  <si>
    <t>Lp.</t>
  </si>
  <si>
    <t>Wyszczególnienie</t>
  </si>
  <si>
    <t>Taryfowa grupa odbiorców usług</t>
  </si>
  <si>
    <t>Wyposażenie nieruchomości w wodomierze i urządzenia pomiarowe</t>
  </si>
  <si>
    <t>1) ilość wodomierzy głównych i urządzeń pomiarowych</t>
  </si>
  <si>
    <t>w tym:</t>
  </si>
  <si>
    <t>i)   dla dostarczania wody</t>
  </si>
  <si>
    <t>ii)  dla dostarczania wody i odprowadzania ścieków</t>
  </si>
  <si>
    <t>iii) dla odprowadzania ścieków</t>
  </si>
  <si>
    <t>2) ilość wodomierzy dodatkowych, mierzących ilość wody bezpowrotnie zużytej</t>
  </si>
  <si>
    <t>w tym:</t>
  </si>
  <si>
    <t>i)   dla dostarczania wody</t>
  </si>
  <si>
    <t>ii)  dla dostarczania wody i odprowadzania ścieków</t>
  </si>
  <si>
    <t>iii) dla odprowadzania ścieków</t>
  </si>
  <si>
    <t>3) ilość wodomierzy przy punktach czerpalnych wody w budynkach wielolokalowych (lub wodomierzy "lokalowych")</t>
  </si>
  <si>
    <t>w tym:</t>
  </si>
  <si>
    <t>i)   dla dostarczania wody</t>
  </si>
  <si>
    <t>ii)  dla dostarczania wody i odprowadzania ścieków</t>
  </si>
  <si>
    <t>iii) dla odprowadzania ścieków</t>
  </si>
  <si>
    <t>4) ilość odbiorców (punktów) rozliczanych wg przepisów dotyczących przeciętnych norm zużycia wody</t>
  </si>
  <si>
    <t>w tym:</t>
  </si>
  <si>
    <t>i)   dla dostarczania wody</t>
  </si>
  <si>
    <t>ii)  dla dostarczania wody i odprowadzania ścieków</t>
  </si>
  <si>
    <t>iii) dla odprowadzania ścieków</t>
  </si>
  <si>
    <t>5) razem ilość odbiorców (punktów) rozliczanych</t>
  </si>
  <si>
    <t>w tym:</t>
  </si>
  <si>
    <t>i)   dla dostarczania wody</t>
  </si>
  <si>
    <t>ii)  dla dostarczania wody i odprowadzania ścieków</t>
  </si>
  <si>
    <t>iii) dla odprowadzania ścieków</t>
  </si>
  <si>
    <t>Tabela 5. Zestawienie liczby równoważnych przyłączy - zaopatrzenie w wodę</t>
  </si>
  <si>
    <t>ATRAX</t>
  </si>
  <si>
    <t>Lp.</t>
  </si>
  <si>
    <t>Taryfowa</t>
  </si>
  <si>
    <t>Śred-</t>
  </si>
  <si>
    <t>Stru-</t>
  </si>
  <si>
    <t>Współ-</t>
  </si>
  <si>
    <t>Liczba</t>
  </si>
  <si>
    <t>Liczba</t>
  </si>
  <si>
    <t>Stawka</t>
  </si>
  <si>
    <t>Przychody</t>
  </si>
  <si>
    <t>grupa</t>
  </si>
  <si>
    <t>nica</t>
  </si>
  <si>
    <t>mień</t>
  </si>
  <si>
    <t>czynnik</t>
  </si>
  <si>
    <t>przyłączy</t>
  </si>
  <si>
    <t>równoważnych</t>
  </si>
  <si>
    <t>opłaty</t>
  </si>
  <si>
    <t>z opłaty</t>
  </si>
  <si>
    <t>odbiorców</t>
  </si>
  <si>
    <t>nomin.</t>
  </si>
  <si>
    <t>objęt.</t>
  </si>
  <si>
    <t xml:space="preserve"> </t>
  </si>
  <si>
    <t>Tabela B. Porównanie cen i stawek opłat taryfy obowiązującej w dniu złożenia wniosku z cenami i stawkami</t>
  </si>
  <si>
    <t>opłat nowej taryfy dotyczącej odprowadzania ścieków</t>
  </si>
  <si>
    <t>ATRAX</t>
  </si>
  <si>
    <t>Lp.</t>
  </si>
  <si>
    <t>Wyszczególnienie</t>
  </si>
  <si>
    <t>Taryfa obowiązująca</t>
  </si>
  <si>
    <t>Taryfa nowa</t>
  </si>
  <si>
    <t>Zmiana %</t>
  </si>
  <si>
    <t>taryfowa</t>
  </si>
  <si>
    <t>rodzaj cen i stawek opłat</t>
  </si>
  <si>
    <t>4/3</t>
  </si>
  <si>
    <t>grupa</t>
  </si>
  <si>
    <t>odbiorców</t>
  </si>
  <si>
    <t>wielkość cen i stawek opłat</t>
  </si>
  <si>
    <t>usług</t>
  </si>
  <si>
    <t>Grupa 1</t>
  </si>
  <si>
    <t>- cena usługi odprowadzania ścieków</t>
  </si>
  <si>
    <t>- stawka opłaty abonamentowej (na odbiorcę w zł/m-c)</t>
  </si>
  <si>
    <t>1) odbiorca rozliczany wg wodomierza głównego lub urządzenia pomiarowego</t>
  </si>
  <si>
    <t>2) odbiorca rozliczany wg wodomierza dodatkowego, mierzącego ilość wody bezpowrotnie zużytej</t>
  </si>
  <si>
    <t>3) odbiorca rozliczany wg wodomierza przy punkcie czerpalnym wody w budynku wielolokalowym</t>
  </si>
  <si>
    <t>4) odbiorca rozliczany wg przepisów dotyczących przeciętnych norm zużycia wody</t>
  </si>
  <si>
    <r>
      <rPr>
        <sz val="9"/>
        <rFont val="Arial CE"/>
        <family val="0"/>
      </rPr>
      <t>- cena wskaźnikowa 1)</t>
    </r>
  </si>
  <si>
    <t>Grupa 2</t>
  </si>
  <si>
    <t>- cena usługi odprowadzania ścieków</t>
  </si>
  <si>
    <t>- stawka opłaty abonamentowej (na odbiorcę w zł/m-c)</t>
  </si>
  <si>
    <t>1) odbiorca rozliczany wg wodomierza głównego lub urządzenia pomiarowego</t>
  </si>
  <si>
    <t>2) odbiorca rozliczany wg wodomierza dodatkowego, mierzącego ilość wody bezpowrotnie zużytej</t>
  </si>
  <si>
    <t>3) odbiorca rozliczany wg wodomierza przy punkcie czerpalnym wody w budynku wielolokalowym</t>
  </si>
  <si>
    <t>4) odbiorca rozliczany wg przepisów dotyczących przeciętnych norm zużycia wody</t>
  </si>
  <si>
    <r>
      <rPr>
        <sz val="9"/>
        <rFont val="Arial CE"/>
        <family val="0"/>
      </rPr>
      <t>- cena wskaźnikowa 1)</t>
    </r>
  </si>
  <si>
    <t>Grupa 3</t>
  </si>
  <si>
    <t>- cena usługi odprowadzania ścieków</t>
  </si>
  <si>
    <t>- stawka opłaty abonamentowej (na odbiorcę w zł/m-c)</t>
  </si>
  <si>
    <t>1) odbiorca rozliczany wg wodomierza głównego lub urządzenia pomiarowego</t>
  </si>
  <si>
    <t>2) odbiorca rozliczany wg wodomierza dodatkowego, mierzącego ilość wody bezpowrotnie zużytej</t>
  </si>
  <si>
    <t>3) odbiorca rozliczany wg wodomierza przy punkcie czerpalnym wody w budynku wielolokalowym</t>
  </si>
  <si>
    <t>4) odbiorca rozliczany wg przepisów dotyczących przeciętnych norm zużycia wody</t>
  </si>
  <si>
    <r>
      <rPr>
        <sz val="9"/>
        <rFont val="Arial CE"/>
        <family val="0"/>
      </rPr>
      <t>- cena wskaźnikowa 1)</t>
    </r>
  </si>
  <si>
    <t>Uwaga:</t>
  </si>
  <si>
    <r>
      <rPr>
        <sz val="9"/>
        <rFont val="Arial CE"/>
        <family val="0"/>
      </rPr>
      <t>1) Cenę wskaźnikową należy wyliczać jako sumę rocznych należności za odprowadzone ścieki, wynikającą z cen</t>
    </r>
  </si>
  <si>
    <t>3i) razem przychody z opłaty abonam., w zł/rok:</t>
  </si>
  <si>
    <t xml:space="preserve">   - dla dostarczania wody</t>
  </si>
  <si>
    <t xml:space="preserve">   - dla odprowadzania ścieków</t>
  </si>
  <si>
    <t>Tabela F6.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</si>
  <si>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</si>
  <si>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</si>
  <si>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</si>
  <si>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</si>
  <si>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Kalkulacja stawek opłat abonamentowych - cd.</t>
  </si>
  <si>
    <r>
      <rPr>
        <sz val="9"/>
        <rFont val="Arial CE"/>
        <family val="0"/>
      </rPr>
      <t xml:space="preserve">6a) wartość niezbędnych przychodów na </t>
    </r>
    <r>
      <rPr>
        <b/>
        <sz val="9"/>
        <rFont val="Arial CE"/>
        <family val="0"/>
      </rPr>
      <t>utrzymanie w gotowości urządzeń kanalizacyjnych</t>
    </r>
    <r>
      <rPr>
        <sz val="9"/>
        <rFont val="Arial CE"/>
        <family val="0"/>
      </rPr>
      <t>, w zł/rok</t>
    </r>
  </si>
  <si>
    <t>(nie więcej niż 15 % kosztów)</t>
  </si>
  <si>
    <t>6b) ilość wodomierzy gł., urządzeń pomiarowych i punktów rozliczanych wg przeciętnych norm zużycia</t>
  </si>
  <si>
    <t>w tym:</t>
  </si>
  <si>
    <t>i)   dla dostarczania wody i odprowadzania ścieków</t>
  </si>
  <si>
    <t>ii)  dla odprowadzania ścieków</t>
  </si>
  <si>
    <t>6c) ilość równoważnych przyłączy wodociągowych</t>
  </si>
  <si>
    <t>w tym:</t>
  </si>
  <si>
    <t>i)   dla dostarczania wody i odprowadzania ścieków</t>
  </si>
  <si>
    <t>ii)  dla odprowadzania ścieków</t>
  </si>
  <si>
    <t>6d) okres rozliczeniowy w m-cach</t>
  </si>
  <si>
    <t>6e) ilość rozliczeń dla równoważnych przyłączy w roku:</t>
  </si>
  <si>
    <t>i)   dla dostarczania wody i odprowadzania ścieków</t>
  </si>
  <si>
    <t>ii)  dla odprowadzania ścieków</t>
  </si>
  <si>
    <t>6f) stawka opłaty abonamentowej na równoważne przyłącze, w zł/okres rozliczeniowy</t>
  </si>
  <si>
    <t>6g) stawka opłaty abonamentowej na równoważne przyłącze, w zł/m-c:</t>
  </si>
  <si>
    <t>i)   dla dostarczania wody i odprowadzania ścieków</t>
  </si>
  <si>
    <t>ii)  dla odprowadzania ścieków</t>
  </si>
  <si>
    <t>6h) przychody wg należności za stawki opłat abonamentowych, w zł/rok</t>
  </si>
  <si>
    <t>w tym:</t>
  </si>
  <si>
    <t>i)   dla dostarczania wody i</t>
  </si>
  <si>
    <t xml:space="preserve">     odprowadzania ścieków</t>
  </si>
  <si>
    <t>ii)  dla odprowadzania ścieków</t>
  </si>
  <si>
    <t>6i) razem przychody z opłaty abonam., w zł/rok:</t>
  </si>
  <si>
    <t xml:space="preserve">   - dla odprowadzania ścieków</t>
  </si>
  <si>
    <t>Tabela F7.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</si>
  <si>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</si>
  <si>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</si>
  <si>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</si>
  <si>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</si>
  <si>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Stawki opłat abonamentowych - zestawienie składników</t>
  </si>
  <si>
    <t>1) stawka opłaty abonamentowej za usługę odczytu wodomierza gł. lub urządzenia pomiarowego, w zł/odczyt:</t>
  </si>
  <si>
    <t>2) stawka opłaty abonamentowej za usługę odczytu wodomierza dodatkowego, mierzącego ilość wody bezpowrotnie zużytej, w zł/odczyt:</t>
  </si>
  <si>
    <t>3) stawka opłaty abonamentowej za usługę odczytu wodomierza przy punkcie czerpalnym wody w budynku wielolokalowym (lub wodomierza "lokalowego"), w zł/odczyt:</t>
  </si>
  <si>
    <t>4) stawka opłaty abonamentowej za rozliczenie należności za ilość dostarczonej wody lub ilość odprowadzonych ścieków, w zł/rozliczenie punktu</t>
  </si>
  <si>
    <t>5) stawka opłaty abonamentowej za utrzymanie w gotowości urządzeń wodociągowych, na równoważne przyłącze, w zł/okres rozliczeniowy</t>
  </si>
  <si>
    <t>6) stawka opłaty abonamentowej za utrzymanie w gotowości urządzeń kanalizacyjnych, na równoważne przyłącze, w zł/okres rozliczeniowy</t>
  </si>
  <si>
    <t>Tabela F8.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</si>
  <si>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</si>
  <si>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</si>
  <si>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</si>
  <si>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</si>
  <si>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Stawki opłat abonamentowych w zależności od wyposażenia nieruchomości w wodomierze i urządzenia pomiarowe oraz rodzaju usługi</t>
  </si>
  <si>
    <t>1) odbiorca rozliczany wg wodomierza głównego lub urządzenia pomiarowego, w zł/m-c:</t>
  </si>
  <si>
    <t>i)   dla dostarczania wody</t>
  </si>
  <si>
    <t>ii)  dla dostarczania wody i odprowadzania ścieków</t>
  </si>
  <si>
    <t>iii) dla odprowadzania ścieków</t>
  </si>
  <si>
    <t>2) odbiorca rozliczany wg wodomierza dodatkowego, mierzącego ilość wody bezpowrotnie zużytej, w zł/m-c:</t>
  </si>
  <si>
    <t>i)   dla dostarczania wody</t>
  </si>
  <si>
    <t>ii)  dla dostarczania wody i odprowadzania ścieków</t>
  </si>
  <si>
    <t>iii) dla odprowadzania ścieków</t>
  </si>
  <si>
    <t>3) odbiorca rozliczany wg wodomierza przy punkcie czerpalnym wody w budynku wielolokalowym (lub wodomierza "lokalowego"), w zł/m-c:</t>
  </si>
  <si>
    <t>i)   dla dostarczania wody</t>
  </si>
  <si>
    <t>ii)  dla dostarczania wody i odprowadzania ścieków</t>
  </si>
  <si>
    <t>iii) dla odprowadzania ścieków</t>
  </si>
  <si>
    <t>4) odbiorca rozliczany wg przepisów dotyczących przeciętnych norm zużycia wody, w zł/m-c:</t>
  </si>
  <si>
    <t>i)   dla dostarczania wody</t>
  </si>
  <si>
    <t>ii)  dla dostarczania wody i odprowadzania ścieków</t>
  </si>
  <si>
    <t>iii) dla odprowadzania ścieków</t>
  </si>
  <si>
    <t>Tabela F9. Kalkulacja cen i stawek opłat za wodę i odprowadzanie ścieków metodą alokacji złożonej</t>
  </si>
  <si>
    <t>ATRAX</t>
  </si>
  <si>
    <t>Lp.</t>
  </si>
  <si>
    <t>Wyszczególnienie</t>
  </si>
  <si>
    <t>Taryfowa grupa odbiorców usług</t>
  </si>
  <si>
    <t>Zaopatrzenie w wodę</t>
  </si>
  <si>
    <t>4) przychody wg należności za ilości dostarczonej wody (cena) w zł/rok</t>
  </si>
  <si>
    <t>5) przychody wg należności za stawki opłat abonamentowych w zł/rok</t>
  </si>
  <si>
    <t>Wartość przychodów w zł/rok</t>
  </si>
  <si>
    <t>Odprowadzanie ścieków</t>
  </si>
  <si>
    <r>
      <rPr>
        <sz val="9"/>
        <rFont val="Arial CE"/>
        <family val="0"/>
      </rPr>
      <t>1) ilość ścieków odprowadzonych rocznie w m3/rok</t>
    </r>
  </si>
  <si>
    <r>
      <rPr>
        <sz val="9"/>
        <rFont val="Arial CE"/>
        <family val="0"/>
      </rPr>
      <t>2) cena usługi odprowadzenia ścieków w zł/ m3</t>
    </r>
  </si>
  <si>
    <t>3) stawka opłaty abonamentowej</t>
  </si>
  <si>
    <t>3a) za usługę odczytu wodomierza gł. lub urządzenia pomiarowego, w zł/odczyt</t>
  </si>
  <si>
    <t>3b) za usługę odczytu wodomierza dodatkowego, mierzącego ilość wody bezpow. zużytej, w zł/odczyt</t>
  </si>
  <si>
    <t>3c) za usługę odczytu wodomierza przy punkcie czerpalnym wody w budynku wielolokalowym, w zł/odczyt</t>
  </si>
  <si>
    <t>3d) za rozliczenie należności za ilość odprowadzonych ścieków, w zł/rozliczenie punktu</t>
  </si>
  <si>
    <t>3e) za utrzymanie w gotowości urządzeń kanalizacyjnych, na równoważne przyłącze, w zł/okres rozliczeniowy</t>
  </si>
  <si>
    <t>4) przychody wg należności za ilość odprowadzonych ścieków (cena) w zł/rok</t>
  </si>
  <si>
    <t>5) przychody wg należności za stawki opłat abonamentowych w zł/rok</t>
  </si>
  <si>
    <t>Wartość przychodów w zł/rok</t>
  </si>
  <si>
    <t>Tabela H. Skutki finansowe zmiany cen i stawek opłat za zaopatrzenie w wodę i odprowadzanie ścieków</t>
  </si>
  <si>
    <t>ATRAX</t>
  </si>
  <si>
    <t>Lp.</t>
  </si>
  <si>
    <t>Wyszczególnienie</t>
  </si>
  <si>
    <t>Taryfowa grupa odbiorców usług</t>
  </si>
  <si>
    <t>Zaopatrzenie w wodę</t>
  </si>
  <si>
    <t>Wartość przychodów</t>
  </si>
  <si>
    <t>1) w roku obowiązywania nowych taryf</t>
  </si>
  <si>
    <t>2) w roku obrachunkowym poprzedzającym wprowadzenie nowych taryf</t>
  </si>
  <si>
    <r>
      <rPr>
        <sz val="9"/>
        <rFont val="Arial CE"/>
        <family val="0"/>
      </rPr>
      <t>Wzrost przychodów 1)</t>
    </r>
  </si>
  <si>
    <t>Odprowadzanie ścieków</t>
  </si>
  <si>
    <t>Wartość przychodów</t>
  </si>
  <si>
    <t>1) w roku obowiązywania nowych taryf</t>
  </si>
  <si>
    <t>2) w roku obrachunkowym poprzedzającym wprowadzenie nowych taryf (pro forma)</t>
  </si>
  <si>
    <r>
      <rPr>
        <sz val="9"/>
        <rFont val="Arial CE"/>
        <family val="0"/>
      </rPr>
      <t>Wzrost przychodów 2)</t>
    </r>
  </si>
  <si>
    <t>Uwagi:</t>
  </si>
  <si>
    <r>
      <rPr>
        <sz val="9"/>
        <rFont val="Arial CE"/>
        <family val="0"/>
      </rPr>
      <t>1) [(wartość z wiersza 1.1) : (wartość z wiersza 1.2)] x 100 %.</t>
    </r>
  </si>
  <si>
    <r>
      <rPr>
        <sz val="9"/>
        <rFont val="Arial CE"/>
        <family val="0"/>
      </rPr>
      <t>2) [(wartość z wiersza 2.1) : (wartość z wiersza 2.2)] x 100 %.</t>
    </r>
  </si>
  <si>
    <t>Tabela 1. Koszty eksploatacji i utrzymania: zaopatrzenie w wodę i odprowadzanie ścieków</t>
  </si>
  <si>
    <t>ATRAX</t>
  </si>
  <si>
    <t>Rok obrachunkowy</t>
  </si>
  <si>
    <t>Lp.</t>
  </si>
  <si>
    <t>Wyszczególnienie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</si>
  <si>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</si>
  <si>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</si>
  <si>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</si>
  <si>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</si>
  <si>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</si>
  <si>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 xml:space="preserve"> Zaopatrzenie w wodę</t>
  </si>
  <si>
    <t xml:space="preserve">     </t>
  </si>
  <si>
    <t xml:space="preserve"> Amortyzacja lub odpisy umorzeniowe</t>
  </si>
  <si>
    <t xml:space="preserve">     </t>
  </si>
  <si>
    <t xml:space="preserve"> Wynagrodzenie z narzutami</t>
  </si>
  <si>
    <t xml:space="preserve">     </t>
  </si>
  <si>
    <t xml:space="preserve"> Materiały</t>
  </si>
  <si>
    <t xml:space="preserve">     </t>
  </si>
  <si>
    <t xml:space="preserve"> Energia             </t>
  </si>
  <si>
    <t xml:space="preserve"> Opłata za korzystanie ze środowiska</t>
  </si>
  <si>
    <t xml:space="preserve"> Podatki i opłaty - inne  </t>
  </si>
  <si>
    <t xml:space="preserve">     </t>
  </si>
  <si>
    <t xml:space="preserve"> Usługi obce  </t>
  </si>
  <si>
    <t xml:space="preserve"> Pozostałe koszty                  </t>
  </si>
  <si>
    <t xml:space="preserve"> Koszty zakupionej przez siebie wody</t>
  </si>
  <si>
    <t xml:space="preserve"> Razem koszty bezpośrednie</t>
  </si>
  <si>
    <t xml:space="preserve"> Alokacja kosztów pośrednich:</t>
  </si>
  <si>
    <t xml:space="preserve"> - koszty wydziałowe i działalności pomocniczej</t>
  </si>
  <si>
    <t xml:space="preserve"> - koszty ogólne      </t>
  </si>
  <si>
    <t xml:space="preserve"> Razem koszty pośrednie</t>
  </si>
  <si>
    <t xml:space="preserve"> Koszty eksploatacji i utrzymania razem </t>
  </si>
  <si>
    <t xml:space="preserve"> Odprowadzanie ścieków</t>
  </si>
  <si>
    <t xml:space="preserve">     </t>
  </si>
  <si>
    <t xml:space="preserve"> Amortyzacja lub odpisy umorzeniowe</t>
  </si>
  <si>
    <t xml:space="preserve">     </t>
  </si>
  <si>
    <t xml:space="preserve"> Wynagrodzenie z narzutami</t>
  </si>
  <si>
    <t xml:space="preserve">     </t>
  </si>
  <si>
    <t xml:space="preserve"> Materiały</t>
  </si>
  <si>
    <t xml:space="preserve">     </t>
  </si>
  <si>
    <t xml:space="preserve"> Energia             </t>
  </si>
  <si>
    <t xml:space="preserve"> Opłata za korzystanie ze środowiska</t>
  </si>
  <si>
    <t>Dotacja</t>
  </si>
  <si>
    <t xml:space="preserve">     </t>
  </si>
  <si>
    <t>Usługi obce</t>
  </si>
  <si>
    <t xml:space="preserve"> Pozostałe koszty                  </t>
  </si>
  <si>
    <t xml:space="preserve"> Koszty odprowadzania ścieków do urządzeń niebędących w posiadaniu przedsiębiorstwa</t>
  </si>
  <si>
    <t xml:space="preserve"> Razem koszty bezpośrednie</t>
  </si>
  <si>
    <t xml:space="preserve"> Alokacja kosztów pośrednich:</t>
  </si>
  <si>
    <t xml:space="preserve"> - koszty wydziałowe i działalności pomocniczej</t>
  </si>
  <si>
    <t xml:space="preserve"> - koszty ogólne      </t>
  </si>
  <si>
    <t xml:space="preserve"> Razem koszty pośrednie</t>
  </si>
  <si>
    <t xml:space="preserve"> Koszty eksploatacji i utrzymania razem </t>
  </si>
  <si>
    <t>Tabela 1a. Koszty eksploatacji i utrzymania: działalność pozostała</t>
  </si>
  <si>
    <t>ATRAX</t>
  </si>
  <si>
    <t>Rok obrachunkowy</t>
  </si>
  <si>
    <t>Lp.</t>
  </si>
  <si>
    <t>Wyszczególnienie</t>
  </si>
  <si>
    <t xml:space="preserve"> poprzedzający</t>
  </si>
  <si>
    <t>Rok obowiązywania</t>
  </si>
  <si>
    <t xml:space="preserve"> wprowadzenie nowych</t>
  </si>
  <si>
    <t xml:space="preserve"> nowych taryf w zł</t>
  </si>
  <si>
    <t>taryf w zł</t>
  </si>
  <si>
    <t>Działalność pozostała</t>
  </si>
  <si>
    <t xml:space="preserve">     </t>
  </si>
  <si>
    <t xml:space="preserve"> Amortyzacja lub odpisy umorzeniowe</t>
  </si>
  <si>
    <t xml:space="preserve">     </t>
  </si>
  <si>
    <t xml:space="preserve"> Wynagrodzenie z narzutami</t>
  </si>
  <si>
    <t xml:space="preserve">     </t>
  </si>
  <si>
    <t xml:space="preserve"> Materiały</t>
  </si>
  <si>
    <t xml:space="preserve"> Energia             </t>
  </si>
  <si>
    <t xml:space="preserve">     </t>
  </si>
  <si>
    <t xml:space="preserve"> Podatki i opłaty - inne  </t>
  </si>
  <si>
    <t xml:space="preserve"> Usługi obce  </t>
  </si>
  <si>
    <t xml:space="preserve">     </t>
  </si>
  <si>
    <t xml:space="preserve"> Pozostałe koszty                  </t>
  </si>
  <si>
    <t xml:space="preserve">     </t>
  </si>
  <si>
    <t xml:space="preserve"> Koszty wydziałowe</t>
  </si>
  <si>
    <t xml:space="preserve"> Razem koszty bezpośrednie</t>
  </si>
  <si>
    <t xml:space="preserve"> Alokacja kosztów pośrednich:</t>
  </si>
  <si>
    <t xml:space="preserve"> - działalności pomocniczej</t>
  </si>
  <si>
    <t xml:space="preserve"> - ogólnych</t>
  </si>
  <si>
    <t xml:space="preserve"> Razem koszty pośrednie</t>
  </si>
  <si>
    <t xml:space="preserve"> Koszty eksploatacji i utrzymania razem </t>
  </si>
  <si>
    <t>Tabela 2. Koszty pośrednie: wydziałowe działalności podstawowej i działalności pomocniczej</t>
  </si>
  <si>
    <t>ATRAX</t>
  </si>
  <si>
    <t>Rok obrachunkowy</t>
  </si>
  <si>
    <t>Lp.</t>
  </si>
  <si>
    <t>Wyszczególnienie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</si>
</sst>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,"/>
    <numFmt numFmtId="165" formatCode="#,##0&quot;  &quot;"/>
    <numFmt numFmtId="166" formatCode="0.0&quot;%  &quot;"/>
    <numFmt numFmtId="167" formatCode="0.00&quot;%  &quot;"/>
    <numFmt numFmtId="168" formatCode="#,##0."/>
    <numFmt numFmtId="169" formatCode="0.00&quot;% &quot;"/>
    <numFmt numFmtId="170" formatCode="#,##0.00&quot;  &quot;"/>
    <numFmt numFmtId="171" formatCode="0&quot;%  &quot;"/>
    <numFmt numFmtId="172" formatCode="0.0%"/>
    <numFmt numFmtId="173" formatCode="0.0"/>
    <numFmt numFmtId="174" formatCode="#,##0.0\,"/>
    <numFmt numFmtId="175" formatCode="0.0000"/>
  </numFmts>
  <fonts count="45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2"/>
    </font>
    <font>
      <sz val="9"/>
      <color indexed="9"/>
      <name val="Arial CE"/>
      <family val="0"/>
    </font>
    <font>
      <i/>
      <sz val="9"/>
      <name val="Arial CE"/>
      <family val="0"/>
    </font>
    <font>
      <sz val="9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1">
    <xf numFmtId="0" fontId="0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NumberFormat="1" applyFont="1" applyFill="1" applyBorder="1" applyAlignment="1" applyProtection="1">
      <alignment horizontal="center" vertical="top"/>
      <protection locked="0"/>
    </xf>
    <xf numFmtId="0" fontId="2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NumberFormat="1" applyFont="1" applyFill="1" applyBorder="1" applyAlignment="1" applyProtection="1">
      <alignment horizontal="left" wrapText="1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164" fontId="1" fillId="33" borderId="15" xfId="0" applyNumberFormat="1" applyFont="1" applyFill="1" applyBorder="1" applyAlignment="1" applyProtection="1">
      <alignment horizontal="right"/>
      <protection/>
    </xf>
    <xf numFmtId="10" fontId="1" fillId="34" borderId="16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4" fillId="33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 wrapText="1" indent="1"/>
      <protection locked="0"/>
    </xf>
    <xf numFmtId="164" fontId="1" fillId="33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 wrapText="1" indent="2"/>
      <protection locked="0"/>
    </xf>
    <xf numFmtId="0" fontId="1" fillId="33" borderId="15" xfId="0" applyNumberFormat="1" applyFont="1" applyFill="1" applyBorder="1" applyAlignment="1" applyProtection="1">
      <alignment horizontal="left" wrapText="1" indent="3"/>
      <protection/>
    </xf>
    <xf numFmtId="10" fontId="1" fillId="34" borderId="1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 wrapText="1"/>
      <protection locked="0"/>
    </xf>
    <xf numFmtId="164" fontId="1" fillId="33" borderId="17" xfId="0" applyNumberFormat="1" applyFont="1" applyFill="1" applyBorder="1" applyAlignment="1" applyProtection="1">
      <alignment horizontal="right"/>
      <protection/>
    </xf>
    <xf numFmtId="10" fontId="1" fillId="34" borderId="18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vertical="top"/>
      <protection locked="0"/>
    </xf>
    <xf numFmtId="164" fontId="1" fillId="0" borderId="20" xfId="0" applyNumberFormat="1" applyFont="1" applyFill="1" applyBorder="1" applyAlignment="1" applyProtection="1">
      <alignment horizontal="right"/>
      <protection locked="0"/>
    </xf>
    <xf numFmtId="164" fontId="1" fillId="33" borderId="19" xfId="0" applyNumberFormat="1" applyFont="1" applyFill="1" applyBorder="1" applyAlignment="1" applyProtection="1">
      <alignment horizontal="right"/>
      <protection/>
    </xf>
    <xf numFmtId="10" fontId="1" fillId="34" borderId="21" xfId="0" applyNumberFormat="1" applyFont="1" applyFill="1" applyBorder="1" applyAlignment="1" applyProtection="1">
      <alignment horizontal="right"/>
      <protection/>
    </xf>
    <xf numFmtId="16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0" fontId="1" fillId="33" borderId="15" xfId="0" applyNumberFormat="1" applyFont="1" applyFill="1" applyBorder="1" applyAlignment="1" applyProtection="1">
      <alignment horizontal="left" wrapText="1" indent="2"/>
      <protection/>
    </xf>
    <xf numFmtId="0" fontId="2" fillId="0" borderId="24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horizontal="center" vertical="top"/>
      <protection locked="0"/>
    </xf>
    <xf numFmtId="0" fontId="2" fillId="0" borderId="26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27" xfId="0" applyNumberFormat="1" applyFont="1" applyFill="1" applyBorder="1" applyAlignment="1" applyProtection="1">
      <alignment horizontal="center" vertical="top"/>
      <protection locked="0"/>
    </xf>
    <xf numFmtId="0" fontId="2" fillId="0" borderId="28" xfId="0" applyNumberFormat="1" applyFont="1" applyFill="1" applyBorder="1" applyAlignment="1" applyProtection="1">
      <alignment horizontal="center" vertical="top"/>
      <protection locked="0"/>
    </xf>
    <xf numFmtId="0" fontId="2" fillId="0" borderId="29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NumberFormat="1" applyFont="1" applyFill="1" applyBorder="1" applyAlignment="1" applyProtection="1">
      <alignment horizontal="center" vertical="top"/>
      <protection locked="0"/>
    </xf>
    <xf numFmtId="0" fontId="2" fillId="0" borderId="31" xfId="0" applyNumberFormat="1" applyFont="1" applyFill="1" applyBorder="1" applyAlignment="1" applyProtection="1">
      <alignment horizontal="left" vertical="top"/>
      <protection locked="0"/>
    </xf>
    <xf numFmtId="165" fontId="2" fillId="0" borderId="31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 vertical="top"/>
      <protection locked="0"/>
    </xf>
    <xf numFmtId="165" fontId="1" fillId="33" borderId="17" xfId="0" applyNumberFormat="1" applyFont="1" applyFill="1" applyBorder="1" applyAlignment="1" applyProtection="1">
      <alignment horizontal="right"/>
      <protection/>
    </xf>
    <xf numFmtId="0" fontId="1" fillId="0" borderId="32" xfId="0" applyNumberFormat="1" applyFont="1" applyFill="1" applyBorder="1" applyAlignment="1" applyProtection="1">
      <alignment horizontal="left" vertical="top" wrapText="1" indent="1"/>
      <protection locked="0"/>
    </xf>
    <xf numFmtId="165" fontId="1" fillId="33" borderId="32" xfId="0" applyNumberFormat="1" applyFont="1" applyFill="1" applyBorder="1" applyAlignment="1" applyProtection="1">
      <alignment horizontal="right"/>
      <protection/>
    </xf>
    <xf numFmtId="0" fontId="1" fillId="0" borderId="32" xfId="0" applyNumberFormat="1" applyFont="1" applyFill="1" applyBorder="1" applyAlignment="1" applyProtection="1">
      <alignment horizontal="left" vertical="top" wrapText="1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0" fontId="1" fillId="0" borderId="32" xfId="0" applyNumberFormat="1" applyFont="1" applyFill="1" applyBorder="1" applyAlignment="1" applyProtection="1">
      <alignment horizontal="left" vertical="top"/>
      <protection locked="0"/>
    </xf>
    <xf numFmtId="0" fontId="1" fillId="0" borderId="19" xfId="0" applyNumberFormat="1" applyFont="1" applyFill="1" applyBorder="1" applyAlignment="1" applyProtection="1">
      <alignment horizontal="left" vertical="top"/>
      <protection locked="0"/>
    </xf>
    <xf numFmtId="165" fontId="2" fillId="34" borderId="19" xfId="0" applyNumberFormat="1" applyFont="1" applyFill="1" applyBorder="1" applyAlignment="1" applyProtection="1">
      <alignment horizontal="right"/>
      <protection/>
    </xf>
    <xf numFmtId="0" fontId="2" fillId="0" borderId="33" xfId="0" applyNumberFormat="1" applyFont="1" applyFill="1" applyBorder="1" applyAlignment="1" applyProtection="1">
      <alignment horizontal="center" vertical="top"/>
      <protection locked="0"/>
    </xf>
    <xf numFmtId="0" fontId="1" fillId="0" borderId="34" xfId="0" applyNumberFormat="1" applyFont="1" applyFill="1" applyBorder="1" applyAlignment="1" applyProtection="1">
      <alignment horizontal="left" vertical="top" wrapText="1"/>
      <protection locked="0"/>
    </xf>
    <xf numFmtId="0" fontId="1" fillId="0" borderId="34" xfId="0" applyNumberFormat="1" applyFont="1" applyFill="1" applyBorder="1" applyAlignment="1" applyProtection="1">
      <alignment horizontal="center" vertical="top"/>
      <protection locked="0"/>
    </xf>
    <xf numFmtId="0" fontId="1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36" xfId="0" applyNumberFormat="1" applyFont="1" applyFill="1" applyBorder="1" applyAlignment="1" applyProtection="1">
      <alignment horizontal="center" vertical="top"/>
      <protection locked="0"/>
    </xf>
    <xf numFmtId="0" fontId="1" fillId="0" borderId="37" xfId="0" applyNumberFormat="1" applyFont="1" applyFill="1" applyBorder="1" applyAlignment="1" applyProtection="1">
      <alignment horizontal="left" vertical="top" wrapText="1"/>
      <protection locked="0"/>
    </xf>
    <xf numFmtId="166" fontId="1" fillId="0" borderId="37" xfId="0" applyNumberFormat="1" applyFont="1" applyFill="1" applyBorder="1" applyAlignment="1" applyProtection="1">
      <alignment horizontal="center"/>
      <protection locked="0"/>
    </xf>
    <xf numFmtId="167" fontId="1" fillId="34" borderId="38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top"/>
      <protection locked="0"/>
    </xf>
    <xf numFmtId="0" fontId="1" fillId="0" borderId="22" xfId="0" applyNumberFormat="1" applyFont="1" applyFill="1" applyBorder="1" applyAlignment="1" applyProtection="1">
      <alignment horizontal="left" vertical="top"/>
      <protection locked="0"/>
    </xf>
    <xf numFmtId="165" fontId="1" fillId="33" borderId="15" xfId="0" applyNumberFormat="1" applyFont="1" applyFill="1" applyBorder="1" applyAlignment="1" applyProtection="1">
      <alignment horizontal="right"/>
      <protection/>
    </xf>
    <xf numFmtId="0" fontId="1" fillId="0" borderId="23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17" xfId="0" applyNumberFormat="1" applyFont="1" applyFill="1" applyBorder="1" applyAlignment="1" applyProtection="1">
      <alignment horizontal="left" vertical="top" wrapText="1"/>
      <protection locked="0"/>
    </xf>
    <xf numFmtId="165" fontId="1" fillId="0" borderId="17" xfId="0" applyNumberFormat="1" applyFont="1" applyFill="1" applyBorder="1" applyAlignment="1" applyProtection="1">
      <alignment horizontal="right"/>
      <protection locked="0"/>
    </xf>
    <xf numFmtId="165" fontId="2" fillId="34" borderId="32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9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40" xfId="0" applyNumberFormat="1" applyFont="1" applyFill="1" applyBorder="1" applyAlignment="1" applyProtection="1">
      <alignment vertical="top" wrapText="1"/>
      <protection locked="0"/>
    </xf>
    <xf numFmtId="0" fontId="2" fillId="0" borderId="31" xfId="0" applyNumberFormat="1" applyFont="1" applyFill="1" applyBorder="1" applyAlignment="1" applyProtection="1">
      <alignment vertical="top"/>
      <protection locked="0"/>
    </xf>
    <xf numFmtId="168" fontId="2" fillId="0" borderId="31" xfId="0" applyNumberFormat="1" applyFont="1" applyFill="1" applyBorder="1" applyAlignment="1" applyProtection="1">
      <alignment vertical="top"/>
      <protection locked="0"/>
    </xf>
    <xf numFmtId="168" fontId="2" fillId="0" borderId="41" xfId="0" applyNumberFormat="1" applyFont="1" applyFill="1" applyBorder="1" applyAlignment="1" applyProtection="1">
      <alignment vertical="top"/>
      <protection locked="0"/>
    </xf>
    <xf numFmtId="49" fontId="1" fillId="0" borderId="42" xfId="0" applyNumberFormat="1" applyFont="1" applyFill="1" applyBorder="1" applyAlignment="1" applyProtection="1">
      <alignment horizontal="left" wrapText="1"/>
      <protection locked="0"/>
    </xf>
    <xf numFmtId="49" fontId="1" fillId="0" borderId="34" xfId="0" applyNumberFormat="1" applyFont="1" applyFill="1" applyBorder="1" applyAlignment="1" applyProtection="1">
      <alignment horizontal="left" vertical="top" indent="1"/>
      <protection locked="0"/>
    </xf>
    <xf numFmtId="168" fontId="1" fillId="34" borderId="34" xfId="0" applyNumberFormat="1" applyFont="1" applyFill="1" applyBorder="1" applyAlignment="1" applyProtection="1">
      <alignment horizontal="right"/>
      <protection/>
    </xf>
    <xf numFmtId="168" fontId="2" fillId="34" borderId="34" xfId="0" applyNumberFormat="1" applyFont="1" applyFill="1" applyBorder="1" applyAlignment="1" applyProtection="1">
      <alignment horizontal="right"/>
      <protection/>
    </xf>
    <xf numFmtId="0" fontId="1" fillId="0" borderId="16" xfId="0" applyNumberFormat="1" applyFont="1" applyFill="1" applyBorder="1" applyAlignment="1" applyProtection="1">
      <alignment horizontal="left" vertical="center" indent="1"/>
      <protection locked="0"/>
    </xf>
    <xf numFmtId="49" fontId="1" fillId="0" borderId="15" xfId="0" applyNumberFormat="1" applyFont="1" applyFill="1" applyBorder="1" applyAlignment="1" applyProtection="1">
      <alignment horizontal="left" vertical="top" indent="1"/>
      <protection locked="0"/>
    </xf>
    <xf numFmtId="168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 vertical="top" indent="2"/>
      <protection locked="0"/>
    </xf>
    <xf numFmtId="49" fontId="1" fillId="0" borderId="15" xfId="0" applyNumberFormat="1" applyFont="1" applyFill="1" applyBorder="1" applyAlignment="1" applyProtection="1">
      <alignment horizontal="left" indent="1"/>
      <protection locked="0"/>
    </xf>
    <xf numFmtId="168" fontId="1" fillId="33" borderId="15" xfId="0" applyNumberFormat="1" applyFont="1" applyFill="1" applyBorder="1" applyAlignment="1" applyProtection="1">
      <alignment horizontal="right"/>
      <protection/>
    </xf>
    <xf numFmtId="49" fontId="1" fillId="0" borderId="16" xfId="0" applyNumberFormat="1" applyFont="1" applyFill="1" applyBorder="1" applyAlignment="1" applyProtection="1">
      <alignment horizontal="left" wrapText="1" indent="1"/>
      <protection locked="0"/>
    </xf>
    <xf numFmtId="49" fontId="1" fillId="0" borderId="16" xfId="0" applyNumberFormat="1" applyFont="1" applyFill="1" applyBorder="1" applyAlignment="1" applyProtection="1">
      <alignment horizontal="left" wrapText="1" indent="2"/>
      <protection locked="0"/>
    </xf>
    <xf numFmtId="168" fontId="1" fillId="33" borderId="15" xfId="0" applyNumberFormat="1" applyFont="1" applyFill="1" applyBorder="1" applyAlignment="1" applyProtection="1">
      <alignment horizontal="right"/>
      <protection locked="0"/>
    </xf>
    <xf numFmtId="49" fontId="1" fillId="0" borderId="43" xfId="0" applyNumberFormat="1" applyFont="1" applyFill="1" applyBorder="1" applyAlignment="1" applyProtection="1">
      <alignment horizontal="left" vertical="top" wrapText="1"/>
      <protection locked="0"/>
    </xf>
    <xf numFmtId="49" fontId="1" fillId="0" borderId="32" xfId="0" applyNumberFormat="1" applyFont="1" applyFill="1" applyBorder="1" applyAlignment="1" applyProtection="1">
      <alignment horizontal="left" vertical="top" indent="1"/>
      <protection locked="0"/>
    </xf>
    <xf numFmtId="168" fontId="1" fillId="33" borderId="32" xfId="0" applyNumberFormat="1" applyFont="1" applyFill="1" applyBorder="1" applyAlignment="1" applyProtection="1">
      <alignment horizontal="right"/>
      <protection/>
    </xf>
    <xf numFmtId="168" fontId="2" fillId="33" borderId="32" xfId="0" applyNumberFormat="1" applyFont="1" applyFill="1" applyBorder="1" applyAlignment="1" applyProtection="1">
      <alignment horizontal="right"/>
      <protection/>
    </xf>
    <xf numFmtId="0" fontId="1" fillId="0" borderId="37" xfId="0" applyNumberFormat="1" applyFont="1" applyFill="1" applyBorder="1" applyAlignment="1" applyProtection="1">
      <alignment horizontal="center" vertical="top"/>
      <protection locked="0"/>
    </xf>
    <xf numFmtId="49" fontId="1" fillId="0" borderId="21" xfId="0" applyNumberFormat="1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indent="1"/>
      <protection locked="0"/>
    </xf>
    <xf numFmtId="168" fontId="2" fillId="34" borderId="19" xfId="0" applyNumberFormat="1" applyFont="1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left" vertical="top" wrapText="1"/>
      <protection locked="0"/>
    </xf>
    <xf numFmtId="49" fontId="2" fillId="0" borderId="31" xfId="0" applyNumberFormat="1" applyFont="1" applyFill="1" applyBorder="1" applyAlignment="1" applyProtection="1">
      <alignment horizontal="left" vertical="top" indent="1"/>
      <protection locked="0"/>
    </xf>
    <xf numFmtId="168" fontId="2" fillId="0" borderId="31" xfId="0" applyNumberFormat="1" applyFont="1" applyFill="1" applyBorder="1" applyAlignment="1" applyProtection="1">
      <alignment horizontal="left" vertical="top"/>
      <protection locked="0"/>
    </xf>
    <xf numFmtId="168" fontId="2" fillId="0" borderId="4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 wrapText="1" indent="2"/>
      <protection locked="0"/>
    </xf>
    <xf numFmtId="49" fontId="1" fillId="0" borderId="32" xfId="0" applyNumberFormat="1" applyFont="1" applyFill="1" applyBorder="1" applyAlignment="1" applyProtection="1">
      <alignment horizontal="left" vertical="top" wrapText="1"/>
      <protection locked="0"/>
    </xf>
    <xf numFmtId="49" fontId="2" fillId="0" borderId="32" xfId="0" applyNumberFormat="1" applyFont="1" applyFill="1" applyBorder="1" applyAlignment="1" applyProtection="1">
      <alignment horizontal="left" vertical="top" indent="1"/>
      <protection locked="0"/>
    </xf>
    <xf numFmtId="168" fontId="2" fillId="34" borderId="32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top" wrapText="1"/>
      <protection locked="0"/>
    </xf>
    <xf numFmtId="168" fontId="2" fillId="34" borderId="15" xfId="0" applyNumberFormat="1" applyFont="1" applyFill="1" applyBorder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 locked="0"/>
    </xf>
    <xf numFmtId="169" fontId="1" fillId="34" borderId="17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wrapText="1"/>
      <protection locked="0"/>
    </xf>
    <xf numFmtId="168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/>
      <protection locked="0"/>
    </xf>
    <xf numFmtId="4" fontId="2" fillId="0" borderId="4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2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horizontal="left" wrapText="1"/>
      <protection locked="0"/>
    </xf>
    <xf numFmtId="165" fontId="1" fillId="35" borderId="17" xfId="0" applyNumberFormat="1" applyFont="1" applyFill="1" applyBorder="1" applyAlignment="1" applyProtection="1">
      <alignment/>
      <protection locked="0"/>
    </xf>
    <xf numFmtId="165" fontId="1" fillId="35" borderId="23" xfId="0" applyNumberFormat="1" applyFont="1" applyFill="1" applyBorder="1" applyAlignment="1" applyProtection="1">
      <alignment/>
      <protection locked="0"/>
    </xf>
    <xf numFmtId="165" fontId="2" fillId="0" borderId="17" xfId="0" applyNumberFormat="1" applyFont="1" applyFill="1" applyBorder="1" applyAlignment="1" applyProtection="1">
      <alignment horizontal="right"/>
      <protection locked="0"/>
    </xf>
    <xf numFmtId="165" fontId="1" fillId="34" borderId="17" xfId="0" applyNumberFormat="1" applyFont="1" applyFill="1" applyBorder="1" applyAlignment="1" applyProtection="1">
      <alignment horizontal="right"/>
      <protection/>
    </xf>
    <xf numFmtId="165" fontId="2" fillId="34" borderId="17" xfId="0" applyNumberFormat="1" applyFont="1" applyFill="1" applyBorder="1" applyAlignment="1" applyProtection="1">
      <alignment horizontal="right"/>
      <protection/>
    </xf>
    <xf numFmtId="165" fontId="1" fillId="0" borderId="15" xfId="0" applyNumberFormat="1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 locked="0"/>
    </xf>
    <xf numFmtId="165" fontId="1" fillId="33" borderId="32" xfId="0" applyNumberFormat="1" applyFont="1" applyFill="1" applyBorder="1" applyAlignment="1" applyProtection="1">
      <alignment/>
      <protection/>
    </xf>
    <xf numFmtId="165" fontId="1" fillId="34" borderId="32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left" wrapText="1"/>
      <protection locked="0"/>
    </xf>
    <xf numFmtId="165" fontId="1" fillId="0" borderId="32" xfId="0" applyNumberFormat="1" applyFont="1" applyFill="1" applyBorder="1" applyAlignment="1" applyProtection="1">
      <alignment/>
      <protection locked="0"/>
    </xf>
    <xf numFmtId="165" fontId="1" fillId="35" borderId="19" xfId="0" applyNumberFormat="1" applyFont="1" applyFill="1" applyBorder="1" applyAlignment="1" applyProtection="1">
      <alignment/>
      <protection locked="0"/>
    </xf>
    <xf numFmtId="170" fontId="1" fillId="34" borderId="43" xfId="0" applyNumberFormat="1" applyFont="1" applyFill="1" applyBorder="1" applyAlignment="1" applyProtection="1">
      <alignment horizontal="right"/>
      <protection/>
    </xf>
    <xf numFmtId="170" fontId="2" fillId="34" borderId="32" xfId="0" applyNumberFormat="1" applyFont="1" applyFill="1" applyBorder="1" applyAlignment="1" applyProtection="1">
      <alignment horizontal="right"/>
      <protection/>
    </xf>
    <xf numFmtId="165" fontId="1" fillId="35" borderId="32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 wrapText="1" indent="1"/>
      <protection locked="0"/>
    </xf>
    <xf numFmtId="171" fontId="1" fillId="36" borderId="43" xfId="0" applyNumberFormat="1" applyFont="1" applyFill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 applyProtection="1">
      <alignment horizontal="left" wrapText="1"/>
      <protection locked="0"/>
    </xf>
    <xf numFmtId="165" fontId="1" fillId="0" borderId="16" xfId="0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vertical="top"/>
      <protection locked="0"/>
    </xf>
    <xf numFmtId="165" fontId="1" fillId="35" borderId="32" xfId="0" applyNumberFormat="1" applyFont="1" applyFill="1" applyBorder="1" applyAlignment="1" applyProtection="1">
      <alignment/>
      <protection locked="0"/>
    </xf>
    <xf numFmtId="165" fontId="1" fillId="35" borderId="32" xfId="0" applyNumberFormat="1" applyFont="1" applyFill="1" applyBorder="1" applyAlignment="1" applyProtection="1">
      <alignment horizontal="right"/>
      <protection/>
    </xf>
    <xf numFmtId="170" fontId="1" fillId="35" borderId="32" xfId="0" applyNumberFormat="1" applyFont="1" applyFill="1" applyBorder="1" applyAlignment="1" applyProtection="1">
      <alignment horizontal="right"/>
      <protection/>
    </xf>
    <xf numFmtId="49" fontId="1" fillId="0" borderId="15" xfId="0" applyNumberFormat="1" applyFont="1" applyFill="1" applyBorder="1" applyAlignment="1" applyProtection="1">
      <alignment horizontal="left" wrapText="1"/>
      <protection locked="0"/>
    </xf>
    <xf numFmtId="168" fontId="2" fillId="33" borderId="44" xfId="0" applyNumberFormat="1" applyFont="1" applyFill="1" applyBorder="1" applyAlignment="1" applyProtection="1">
      <alignment horizontal="right"/>
      <protection/>
    </xf>
    <xf numFmtId="165" fontId="2" fillId="0" borderId="44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wrapText="1"/>
      <protection locked="0"/>
    </xf>
    <xf numFmtId="165" fontId="1" fillId="0" borderId="17" xfId="0" applyNumberFormat="1" applyFont="1" applyFill="1" applyBorder="1" applyAlignment="1" applyProtection="1">
      <alignment/>
      <protection locked="0"/>
    </xf>
    <xf numFmtId="167" fontId="4" fillId="0" borderId="17" xfId="0" applyNumberFormat="1" applyFont="1" applyFill="1" applyBorder="1" applyAlignment="1" applyProtection="1">
      <alignment horizontal="right"/>
      <protection locked="0"/>
    </xf>
    <xf numFmtId="165" fontId="1" fillId="34" borderId="32" xfId="0" applyNumberFormat="1" applyFont="1" applyFill="1" applyBorder="1" applyAlignment="1" applyProtection="1">
      <alignment/>
      <protection/>
    </xf>
    <xf numFmtId="165" fontId="1" fillId="36" borderId="19" xfId="0" applyNumberFormat="1" applyFont="1" applyFill="1" applyBorder="1" applyAlignment="1" applyProtection="1">
      <alignment/>
      <protection locked="0"/>
    </xf>
    <xf numFmtId="168" fontId="2" fillId="33" borderId="17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170" fontId="1" fillId="33" borderId="18" xfId="0" applyNumberFormat="1" applyFont="1" applyFill="1" applyBorder="1" applyAlignment="1" applyProtection="1">
      <alignment horizontal="right"/>
      <protection/>
    </xf>
    <xf numFmtId="165" fontId="2" fillId="35" borderId="17" xfId="0" applyNumberFormat="1" applyFont="1" applyFill="1" applyBorder="1" applyAlignment="1" applyProtection="1">
      <alignment horizontal="right"/>
      <protection locked="0"/>
    </xf>
    <xf numFmtId="170" fontId="1" fillId="33" borderId="43" xfId="0" applyNumberFormat="1" applyFont="1" applyFill="1" applyBorder="1" applyAlignment="1" applyProtection="1">
      <alignment horizontal="right"/>
      <protection/>
    </xf>
    <xf numFmtId="165" fontId="2" fillId="35" borderId="32" xfId="0" applyNumberFormat="1" applyFont="1" applyFill="1" applyBorder="1" applyAlignment="1" applyProtection="1">
      <alignment horizontal="right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left" wrapText="1"/>
      <protection locked="0"/>
    </xf>
    <xf numFmtId="165" fontId="1" fillId="0" borderId="18" xfId="0" applyNumberFormat="1" applyFont="1" applyFill="1" applyBorder="1" applyAlignment="1" applyProtection="1">
      <alignment horizontal="right"/>
      <protection locked="0"/>
    </xf>
    <xf numFmtId="0" fontId="1" fillId="33" borderId="17" xfId="0" applyNumberFormat="1" applyFont="1" applyFill="1" applyBorder="1" applyAlignment="1" applyProtection="1">
      <alignment horizontal="left" wrapText="1" indent="3"/>
      <protection/>
    </xf>
    <xf numFmtId="170" fontId="1" fillId="35" borderId="43" xfId="0" applyNumberFormat="1" applyFont="1" applyFill="1" applyBorder="1" applyAlignment="1" applyProtection="1">
      <alignment horizontal="right"/>
      <protection locked="0"/>
    </xf>
    <xf numFmtId="4" fontId="2" fillId="0" borderId="45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165" fontId="2" fillId="33" borderId="44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23" xfId="0" applyNumberFormat="1" applyFont="1" applyFill="1" applyBorder="1" applyAlignment="1" applyProtection="1">
      <alignment horizontal="center" vertical="top"/>
      <protection locked="0"/>
    </xf>
    <xf numFmtId="170" fontId="2" fillId="35" borderId="32" xfId="0" applyNumberFormat="1" applyFont="1" applyFill="1" applyBorder="1" applyAlignment="1" applyProtection="1">
      <alignment horizontal="right"/>
      <protection locked="0"/>
    </xf>
    <xf numFmtId="4" fontId="2" fillId="0" borderId="31" xfId="0" applyNumberFormat="1" applyFont="1" applyFill="1" applyBorder="1" applyAlignment="1" applyProtection="1">
      <alignment horizontal="right"/>
      <protection locked="0"/>
    </xf>
    <xf numFmtId="165" fontId="2" fillId="33" borderId="15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 applyProtection="1">
      <alignment horizontal="left" vertical="top" wrapText="1"/>
      <protection locked="0"/>
    </xf>
    <xf numFmtId="170" fontId="1" fillId="33" borderId="17" xfId="0" applyNumberFormat="1" applyFont="1" applyFill="1" applyBorder="1" applyAlignment="1" applyProtection="1">
      <alignment horizontal="right"/>
      <protection/>
    </xf>
    <xf numFmtId="170" fontId="1" fillId="35" borderId="32" xfId="0" applyNumberFormat="1" applyFont="1" applyFill="1" applyBorder="1" applyAlignment="1" applyProtection="1">
      <alignment horizontal="right"/>
      <protection locked="0"/>
    </xf>
    <xf numFmtId="170" fontId="4" fillId="0" borderId="18" xfId="0" applyNumberFormat="1" applyFont="1" applyFill="1" applyBorder="1" applyAlignment="1" applyProtection="1">
      <alignment horizontal="right"/>
      <protection locked="0"/>
    </xf>
    <xf numFmtId="170" fontId="4" fillId="0" borderId="17" xfId="0" applyNumberFormat="1" applyFont="1" applyFill="1" applyBorder="1" applyAlignment="1" applyProtection="1">
      <alignment horizontal="right"/>
      <protection locked="0"/>
    </xf>
    <xf numFmtId="170" fontId="1" fillId="0" borderId="32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left" vertical="top" indent="1"/>
      <protection locked="0"/>
    </xf>
    <xf numFmtId="170" fontId="1" fillId="35" borderId="17" xfId="0" applyNumberFormat="1" applyFont="1" applyFill="1" applyBorder="1" applyAlignment="1" applyProtection="1">
      <alignment horizontal="left" indent="1"/>
      <protection locked="0"/>
    </xf>
    <xf numFmtId="0" fontId="1" fillId="0" borderId="0" xfId="0" applyNumberFormat="1" applyFont="1" applyFill="1" applyBorder="1" applyAlignment="1" applyProtection="1">
      <alignment horizontal="left" vertical="top" indent="1"/>
      <protection locked="0"/>
    </xf>
    <xf numFmtId="0" fontId="1" fillId="0" borderId="46" xfId="0" applyNumberFormat="1" applyFont="1" applyFill="1" applyBorder="1" applyAlignment="1" applyProtection="1">
      <alignment horizontal="left" vertical="top" wrapText="1"/>
      <protection locked="0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1" fillId="0" borderId="21" xfId="0" applyNumberFormat="1" applyFont="1" applyFill="1" applyBorder="1" applyAlignment="1" applyProtection="1">
      <alignment horizontal="left" vertical="top" wrapText="1"/>
      <protection locked="0"/>
    </xf>
    <xf numFmtId="170" fontId="1" fillId="33" borderId="32" xfId="0" applyNumberFormat="1" applyFont="1" applyFill="1" applyBorder="1" applyAlignment="1" applyProtection="1">
      <alignment horizontal="right"/>
      <protection/>
    </xf>
    <xf numFmtId="170" fontId="4" fillId="0" borderId="32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165" fontId="1" fillId="33" borderId="19" xfId="0" applyNumberFormat="1" applyFont="1" applyFill="1" applyBorder="1" applyAlignment="1" applyProtection="1">
      <alignment horizontal="right"/>
      <protection/>
    </xf>
    <xf numFmtId="165" fontId="5" fillId="33" borderId="19" xfId="0" applyNumberFormat="1" applyFont="1" applyFill="1" applyBorder="1" applyAlignment="1" applyProtection="1">
      <alignment horizontal="right"/>
      <protection/>
    </xf>
    <xf numFmtId="167" fontId="1" fillId="34" borderId="15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vertical="top"/>
      <protection locked="0"/>
    </xf>
    <xf numFmtId="167" fontId="1" fillId="34" borderId="32" xfId="0" applyNumberFormat="1" applyFont="1" applyFill="1" applyBorder="1" applyAlignment="1" applyProtection="1">
      <alignment horizontal="right"/>
      <protection/>
    </xf>
    <xf numFmtId="167" fontId="1" fillId="34" borderId="17" xfId="0" applyNumberFormat="1" applyFont="1" applyFill="1" applyBorder="1" applyAlignment="1" applyProtection="1">
      <alignment horizontal="right"/>
      <protection/>
    </xf>
    <xf numFmtId="0" fontId="2" fillId="0" borderId="24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47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34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165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 applyProtection="1">
      <alignment/>
      <protection locked="0"/>
    </xf>
    <xf numFmtId="0" fontId="1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2" fillId="0" borderId="48" xfId="0" applyNumberFormat="1" applyFont="1" applyFill="1" applyBorder="1" applyAlignment="1" applyProtection="1">
      <alignment vertical="top"/>
      <protection locked="0"/>
    </xf>
    <xf numFmtId="0" fontId="2" fillId="0" borderId="49" xfId="0" applyNumberFormat="1" applyFont="1" applyFill="1" applyBorder="1" applyAlignment="1" applyProtection="1">
      <alignment horizontal="center" vertical="top"/>
      <protection locked="0"/>
    </xf>
    <xf numFmtId="0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/>
      <protection locked="0"/>
    </xf>
    <xf numFmtId="165" fontId="2" fillId="0" borderId="41" xfId="0" applyNumberFormat="1" applyFont="1" applyFill="1" applyBorder="1" applyAlignment="1" applyProtection="1">
      <alignment horizontal="right"/>
      <protection locked="0"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1" fillId="33" borderId="22" xfId="0" applyNumberFormat="1" applyFont="1" applyFill="1" applyBorder="1" applyAlignment="1" applyProtection="1">
      <alignment horizontal="right"/>
      <protection/>
    </xf>
    <xf numFmtId="165" fontId="1" fillId="33" borderId="23" xfId="0" applyNumberFormat="1" applyFont="1" applyFill="1" applyBorder="1" applyAlignment="1" applyProtection="1">
      <alignment horizontal="right"/>
      <protection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/>
      <protection locked="0"/>
    </xf>
    <xf numFmtId="0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41" xfId="0" applyNumberFormat="1" applyFont="1" applyFill="1" applyBorder="1" applyAlignment="1" applyProtection="1">
      <alignment vertical="top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left" vertical="top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172" fontId="1" fillId="34" borderId="15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wrapText="1"/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72" fontId="4" fillId="34" borderId="15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 wrapText="1"/>
      <protection locked="0"/>
    </xf>
    <xf numFmtId="172" fontId="4" fillId="34" borderId="19" xfId="0" applyNumberFormat="1" applyFont="1" applyFill="1" applyBorder="1" applyAlignment="1" applyProtection="1">
      <alignment horizontal="right"/>
      <protection/>
    </xf>
    <xf numFmtId="172" fontId="4" fillId="34" borderId="2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165" fontId="1" fillId="34" borderId="18" xfId="0" applyNumberFormat="1" applyFont="1" applyFill="1" applyBorder="1" applyAlignment="1" applyProtection="1">
      <alignment horizontal="right"/>
      <protection/>
    </xf>
    <xf numFmtId="165" fontId="2" fillId="34" borderId="31" xfId="0" applyNumberFormat="1" applyFont="1" applyFill="1" applyBorder="1" applyAlignment="1" applyProtection="1">
      <alignment horizontal="right"/>
      <protection/>
    </xf>
    <xf numFmtId="165" fontId="2" fillId="34" borderId="41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48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2" fillId="0" borderId="45" xfId="0" applyNumberFormat="1" applyFont="1" applyFill="1" applyBorder="1" applyAlignment="1" applyProtection="1">
      <alignment horizontal="left" vertical="top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0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36" borderId="17" xfId="0" applyNumberFormat="1" applyFont="1" applyFill="1" applyBorder="1" applyAlignment="1" applyProtection="1">
      <alignment horizontal="center" vertical="top"/>
      <protection locked="0"/>
    </xf>
    <xf numFmtId="173" fontId="1" fillId="36" borderId="17" xfId="0" applyNumberFormat="1" applyFont="1" applyFill="1" applyBorder="1" applyAlignment="1" applyProtection="1">
      <alignment horizontal="center" vertical="top"/>
      <protection locked="0"/>
    </xf>
    <xf numFmtId="174" fontId="1" fillId="34" borderId="17" xfId="0" applyNumberFormat="1" applyFont="1" applyFill="1" applyBorder="1" applyAlignment="1" applyProtection="1">
      <alignment vertical="top"/>
      <protection locked="0"/>
    </xf>
    <xf numFmtId="168" fontId="1" fillId="0" borderId="17" xfId="0" applyNumberFormat="1" applyFont="1" applyFill="1" applyBorder="1" applyAlignment="1" applyProtection="1">
      <alignment vertical="top"/>
      <protection locked="0"/>
    </xf>
    <xf numFmtId="168" fontId="1" fillId="34" borderId="17" xfId="0" applyNumberFormat="1" applyFont="1" applyFill="1" applyBorder="1" applyAlignment="1" applyProtection="1">
      <alignment vertical="top"/>
      <protection/>
    </xf>
    <xf numFmtId="164" fontId="2" fillId="33" borderId="17" xfId="0" applyNumberFormat="1" applyFont="1" applyFill="1" applyBorder="1" applyAlignment="1" applyProtection="1">
      <alignment vertical="top"/>
      <protection/>
    </xf>
    <xf numFmtId="0" fontId="1" fillId="0" borderId="43" xfId="0" applyNumberFormat="1" applyFont="1" applyFill="1" applyBorder="1" applyAlignment="1" applyProtection="1">
      <alignment horizontal="center" vertical="top"/>
      <protection locked="0"/>
    </xf>
    <xf numFmtId="0" fontId="1" fillId="36" borderId="32" xfId="0" applyNumberFormat="1" applyFont="1" applyFill="1" applyBorder="1" applyAlignment="1" applyProtection="1">
      <alignment horizontal="center" vertical="top"/>
      <protection locked="0"/>
    </xf>
    <xf numFmtId="173" fontId="1" fillId="36" borderId="32" xfId="0" applyNumberFormat="1" applyFont="1" applyFill="1" applyBorder="1" applyAlignment="1" applyProtection="1">
      <alignment horizontal="center" vertical="top"/>
      <protection locked="0"/>
    </xf>
    <xf numFmtId="174" fontId="1" fillId="34" borderId="32" xfId="0" applyNumberFormat="1" applyFont="1" applyFill="1" applyBorder="1" applyAlignment="1" applyProtection="1">
      <alignment vertical="top"/>
      <protection/>
    </xf>
    <xf numFmtId="168" fontId="1" fillId="0" borderId="32" xfId="0" applyNumberFormat="1" applyFont="1" applyFill="1" applyBorder="1" applyAlignment="1" applyProtection="1">
      <alignment vertical="top"/>
      <protection locked="0"/>
    </xf>
    <xf numFmtId="0" fontId="2" fillId="0" borderId="17" xfId="0" applyNumberFormat="1" applyFont="1" applyFill="1" applyBorder="1" applyAlignment="1" applyProtection="1">
      <alignment horizontal="center" vertical="top"/>
      <protection locked="0"/>
    </xf>
    <xf numFmtId="0" fontId="2" fillId="35" borderId="43" xfId="0" applyNumberFormat="1" applyFont="1" applyFill="1" applyBorder="1" applyAlignment="1" applyProtection="1">
      <alignment horizontal="center" vertical="top"/>
      <protection locked="0"/>
    </xf>
    <xf numFmtId="0" fontId="2" fillId="35" borderId="32" xfId="0" applyNumberFormat="1" applyFont="1" applyFill="1" applyBorder="1" applyAlignment="1" applyProtection="1">
      <alignment horizontal="center" vertical="top"/>
      <protection locked="0"/>
    </xf>
    <xf numFmtId="0" fontId="2" fillId="35" borderId="32" xfId="0" applyNumberFormat="1" applyFont="1" applyFill="1" applyBorder="1" applyAlignment="1" applyProtection="1">
      <alignment vertical="top"/>
      <protection locked="0"/>
    </xf>
    <xf numFmtId="174" fontId="2" fillId="35" borderId="32" xfId="0" applyNumberFormat="1" applyFont="1" applyFill="1" applyBorder="1" applyAlignment="1" applyProtection="1">
      <alignment vertical="top"/>
      <protection locked="0"/>
    </xf>
    <xf numFmtId="168" fontId="2" fillId="34" borderId="32" xfId="0" applyNumberFormat="1" applyFont="1" applyFill="1" applyBorder="1" applyAlignment="1" applyProtection="1">
      <alignment vertical="top"/>
      <protection/>
    </xf>
    <xf numFmtId="164" fontId="2" fillId="35" borderId="32" xfId="0" applyNumberFormat="1" applyFont="1" applyFill="1" applyBorder="1" applyAlignment="1" applyProtection="1">
      <alignment vertical="top"/>
      <protection locked="0"/>
    </xf>
    <xf numFmtId="0" fontId="1" fillId="0" borderId="20" xfId="0" applyNumberFormat="1" applyFont="1" applyFill="1" applyBorder="1" applyAlignment="1" applyProtection="1">
      <alignment horizontal="center" vertical="top"/>
      <protection locked="0"/>
    </xf>
    <xf numFmtId="0" fontId="1" fillId="0" borderId="19" xfId="0" applyNumberFormat="1" applyFont="1" applyFill="1" applyBorder="1" applyAlignment="1" applyProtection="1">
      <alignment vertical="top"/>
      <protection locked="0"/>
    </xf>
    <xf numFmtId="174" fontId="1" fillId="34" borderId="32" xfId="0" applyNumberFormat="1" applyFont="1" applyFill="1" applyBorder="1" applyAlignment="1" applyProtection="1">
      <alignment vertical="top"/>
      <protection locked="0"/>
    </xf>
    <xf numFmtId="0" fontId="2" fillId="0" borderId="15" xfId="0" applyNumberFormat="1" applyFont="1" applyFill="1" applyBorder="1" applyAlignment="1" applyProtection="1">
      <alignment horizontal="center" vertical="top"/>
      <protection locked="0"/>
    </xf>
    <xf numFmtId="0" fontId="2" fillId="0" borderId="32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33" borderId="17" xfId="0" applyNumberFormat="1" applyFont="1" applyFill="1" applyBorder="1" applyAlignment="1" applyProtection="1">
      <alignment horizontal="center" vertical="top"/>
      <protection/>
    </xf>
    <xf numFmtId="173" fontId="1" fillId="33" borderId="17" xfId="0" applyNumberFormat="1" applyFont="1" applyFill="1" applyBorder="1" applyAlignment="1" applyProtection="1">
      <alignment horizontal="center" vertical="top"/>
      <protection/>
    </xf>
    <xf numFmtId="168" fontId="1" fillId="33" borderId="17" xfId="0" applyNumberFormat="1" applyFont="1" applyFill="1" applyBorder="1" applyAlignment="1" applyProtection="1">
      <alignment vertical="top"/>
      <protection/>
    </xf>
    <xf numFmtId="173" fontId="2" fillId="35" borderId="32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1" fillId="33" borderId="43" xfId="0" applyNumberFormat="1" applyFont="1" applyFill="1" applyBorder="1" applyAlignment="1" applyProtection="1">
      <alignment/>
      <protection/>
    </xf>
    <xf numFmtId="165" fontId="1" fillId="35" borderId="43" xfId="0" applyNumberFormat="1" applyFont="1" applyFill="1" applyBorder="1" applyAlignment="1" applyProtection="1">
      <alignment/>
      <protection/>
    </xf>
    <xf numFmtId="170" fontId="1" fillId="33" borderId="43" xfId="0" applyNumberFormat="1" applyFont="1" applyFill="1" applyBorder="1" applyAlignment="1" applyProtection="1">
      <alignment/>
      <protection/>
    </xf>
    <xf numFmtId="170" fontId="1" fillId="33" borderId="32" xfId="0" applyNumberFormat="1" applyFont="1" applyFill="1" applyBorder="1" applyAlignment="1" applyProtection="1">
      <alignment/>
      <protection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top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 vertical="top" wrapText="1" indent="2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/>
      <protection locked="0"/>
    </xf>
    <xf numFmtId="0" fontId="1" fillId="0" borderId="32" xfId="0" applyNumberFormat="1" applyFont="1" applyFill="1" applyBorder="1" applyAlignment="1" applyProtection="1">
      <alignment horizontal="left" vertical="top" wrapText="1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0" fontId="2" fillId="0" borderId="13" xfId="0" applyNumberFormat="1" applyFont="1" applyFill="1" applyBorder="1" applyAlignment="1" applyProtection="1">
      <alignment horizontal="center" vertical="top"/>
      <protection locked="0"/>
    </xf>
    <xf numFmtId="1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zoomScalePageLayoutView="0" workbookViewId="0" topLeftCell="A1">
      <selection activeCell="A38" sqref="A38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36.421875" style="1" customWidth="1"/>
    <col min="4" max="4" width="12.5742187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ht="12">
      <c r="E1" s="1" t="s">
        <v>295</v>
      </c>
    </row>
    <row r="2" ht="12">
      <c r="A2" s="2" t="s">
        <v>296</v>
      </c>
    </row>
    <row r="3" ht="12">
      <c r="A3" s="2" t="s">
        <v>297</v>
      </c>
    </row>
    <row r="4" ht="12">
      <c r="A4" s="3" t="s">
        <v>298</v>
      </c>
    </row>
    <row r="5" spans="1:6" s="2" customFormat="1" ht="12">
      <c r="A5" s="293" t="s">
        <v>299</v>
      </c>
      <c r="B5" s="293" t="s">
        <v>300</v>
      </c>
      <c r="C5" s="293"/>
      <c r="D5" s="294" t="s">
        <v>301</v>
      </c>
      <c r="E5" s="294" t="s">
        <v>302</v>
      </c>
      <c r="F5" s="297" t="s">
        <v>303</v>
      </c>
    </row>
    <row r="6" spans="1:6" s="2" customFormat="1" ht="12">
      <c r="A6" s="293"/>
      <c r="B6" s="293"/>
      <c r="C6" s="293"/>
      <c r="D6" s="294"/>
      <c r="E6" s="294"/>
      <c r="F6" s="297"/>
    </row>
    <row r="7" spans="1:6" s="2" customFormat="1" ht="12">
      <c r="A7" s="293"/>
      <c r="B7" s="5" t="s">
        <v>304</v>
      </c>
      <c r="C7" s="298" t="s">
        <v>305</v>
      </c>
      <c r="D7" s="294"/>
      <c r="E7" s="294"/>
      <c r="F7" s="298" t="s">
        <v>306</v>
      </c>
    </row>
    <row r="8" spans="1:6" s="2" customFormat="1" ht="12">
      <c r="A8" s="293"/>
      <c r="B8" s="5" t="s">
        <v>307</v>
      </c>
      <c r="C8" s="298"/>
      <c r="D8" s="294"/>
      <c r="E8" s="294"/>
      <c r="F8" s="298"/>
    </row>
    <row r="9" spans="1:6" s="2" customFormat="1" ht="12">
      <c r="A9" s="293"/>
      <c r="B9" s="5" t="s">
        <v>308</v>
      </c>
      <c r="C9" s="298"/>
      <c r="D9" s="298" t="s">
        <v>309</v>
      </c>
      <c r="E9" s="298"/>
      <c r="F9" s="298"/>
    </row>
    <row r="10" spans="1:6" s="2" customFormat="1" ht="12">
      <c r="A10" s="293"/>
      <c r="B10" s="6" t="s">
        <v>310</v>
      </c>
      <c r="C10" s="298"/>
      <c r="D10" s="298"/>
      <c r="E10" s="298"/>
      <c r="F10" s="298"/>
    </row>
    <row r="11" spans="1:6" s="2" customFormat="1" ht="12">
      <c r="A11" s="7">
        <v>0</v>
      </c>
      <c r="B11" s="7">
        <v>1</v>
      </c>
      <c r="C11" s="7">
        <v>2</v>
      </c>
      <c r="D11" s="7">
        <v>3</v>
      </c>
      <c r="E11" s="7">
        <v>4</v>
      </c>
      <c r="F11" s="8">
        <v>5</v>
      </c>
    </row>
    <row r="12" spans="1:6" ht="12">
      <c r="A12" s="9">
        <v>1</v>
      </c>
      <c r="B12" s="295" t="s">
        <v>311</v>
      </c>
      <c r="C12" s="10" t="s">
        <v>312</v>
      </c>
      <c r="D12" s="11">
        <v>3.24</v>
      </c>
      <c r="E12" s="12">
        <f>TG!C10</f>
        <v>3.48</v>
      </c>
      <c r="F12" s="13">
        <f aca="true" t="shared" si="0" ref="F12:F28">IF(OR(E12="",D12="",D12=0),"",E12/D12)</f>
        <v>1.074074074074074</v>
      </c>
    </row>
    <row r="13" spans="1:6" ht="24">
      <c r="A13" s="9"/>
      <c r="B13" s="295"/>
      <c r="C13" s="10" t="s">
        <v>313</v>
      </c>
      <c r="D13" s="14"/>
      <c r="E13" s="15"/>
      <c r="F13" s="13">
        <f t="shared" si="0"/>
      </c>
    </row>
    <row r="14" spans="1:6" ht="24">
      <c r="A14" s="9"/>
      <c r="B14" s="295"/>
      <c r="C14" s="16" t="s">
        <v>314</v>
      </c>
      <c r="D14" s="14"/>
      <c r="E14" s="17"/>
      <c r="F14" s="13">
        <f t="shared" si="0"/>
      </c>
    </row>
    <row r="15" spans="1:6" ht="12">
      <c r="A15" s="9"/>
      <c r="B15" s="295"/>
      <c r="C15" s="18" t="s">
        <v>315</v>
      </c>
      <c r="D15" s="14"/>
      <c r="E15" s="17"/>
      <c r="F15" s="13">
        <f t="shared" si="0"/>
      </c>
    </row>
    <row r="16" spans="1:6" ht="12">
      <c r="A16" s="9"/>
      <c r="B16" s="295"/>
      <c r="C16" s="19" t="str">
        <f>TF8!B10</f>
        <v>1.  przyłącze  DN  25;32  </v>
      </c>
      <c r="D16" s="14">
        <v>1.86</v>
      </c>
      <c r="E16" s="12">
        <f>TF8!C10</f>
        <v>1.72</v>
      </c>
      <c r="F16" s="13">
        <f t="shared" si="0"/>
        <v>0.9247311827956989</v>
      </c>
    </row>
    <row r="17" spans="1:6" ht="12">
      <c r="A17" s="9"/>
      <c r="B17" s="295"/>
      <c r="C17" s="19" t="str">
        <f>TF8!B11</f>
        <v>2.  przyłącze  DN  40;50  </v>
      </c>
      <c r="D17" s="14">
        <v>4.28</v>
      </c>
      <c r="E17" s="12">
        <f>TF8!C11</f>
        <v>3.96</v>
      </c>
      <c r="F17" s="13">
        <f t="shared" si="0"/>
        <v>0.9252336448598131</v>
      </c>
    </row>
    <row r="18" spans="1:6" ht="12">
      <c r="A18" s="9"/>
      <c r="B18" s="295"/>
      <c r="C18" s="19" t="str">
        <f>TF8!B12</f>
        <v>3.  przyłącze  DN  65;80  </v>
      </c>
      <c r="D18" s="14">
        <v>11.16</v>
      </c>
      <c r="E18" s="12">
        <f>TF8!C12</f>
        <v>10.32</v>
      </c>
      <c r="F18" s="13">
        <f t="shared" si="0"/>
        <v>0.924731182795699</v>
      </c>
    </row>
    <row r="19" spans="1:6" ht="12">
      <c r="A19" s="9"/>
      <c r="B19" s="295"/>
      <c r="C19" s="19" t="str">
        <f>TF8!B13</f>
        <v>4.  przyłącze  DN  100;125  </v>
      </c>
      <c r="D19" s="14">
        <v>26.41</v>
      </c>
      <c r="E19" s="12">
        <f>TF8!C13</f>
        <v>24.42</v>
      </c>
      <c r="F19" s="13">
        <f t="shared" si="0"/>
        <v>0.9246497538811057</v>
      </c>
    </row>
    <row r="20" spans="1:6" ht="12">
      <c r="A20" s="9"/>
      <c r="B20" s="295"/>
      <c r="C20" s="19" t="str">
        <f>TF8!B14</f>
        <v>5.  przyłącze  DN  150;200  </v>
      </c>
      <c r="D20" s="14">
        <v>61.94</v>
      </c>
      <c r="E20" s="12">
        <f>TF8!C14</f>
        <v>57.28</v>
      </c>
      <c r="F20" s="13">
        <f t="shared" si="0"/>
        <v>0.9247659024862771</v>
      </c>
    </row>
    <row r="21" spans="1:6" ht="12">
      <c r="A21" s="9"/>
      <c r="B21" s="295"/>
      <c r="C21" s="19">
        <f>TF8!B15</f>
      </c>
      <c r="D21" s="14">
        <v>0</v>
      </c>
      <c r="E21" s="12">
        <f>TF8!C15</f>
        <v>0</v>
      </c>
      <c r="F21" s="13">
        <f t="shared" si="0"/>
      </c>
    </row>
    <row r="22" spans="1:6" ht="24">
      <c r="A22" s="9"/>
      <c r="B22" s="295"/>
      <c r="C22" s="18" t="s">
        <v>316</v>
      </c>
      <c r="D22" s="14"/>
      <c r="E22" s="17"/>
      <c r="F22" s="13">
        <f t="shared" si="0"/>
      </c>
    </row>
    <row r="23" spans="1:6" ht="12">
      <c r="A23" s="9"/>
      <c r="B23" s="295"/>
      <c r="C23" s="19" t="str">
        <f>TF8!B17</f>
        <v>1.  przyłącze  DN    25; 32  </v>
      </c>
      <c r="D23" s="14">
        <v>1.86</v>
      </c>
      <c r="E23" s="12">
        <f>TF8!C17</f>
        <v>1.72</v>
      </c>
      <c r="F23" s="13">
        <f t="shared" si="0"/>
        <v>0.9247311827956989</v>
      </c>
    </row>
    <row r="24" spans="1:6" ht="12">
      <c r="A24" s="9"/>
      <c r="B24" s="295"/>
      <c r="C24" s="19" t="str">
        <f>TF8!B18</f>
        <v>2.  przyłącze  DN    40; 50  </v>
      </c>
      <c r="D24" s="14">
        <v>4.28</v>
      </c>
      <c r="E24" s="12">
        <f>TF8!C18</f>
        <v>3.96</v>
      </c>
      <c r="F24" s="13">
        <f t="shared" si="0"/>
        <v>0.9252336448598131</v>
      </c>
    </row>
    <row r="25" spans="1:6" ht="12">
      <c r="A25" s="9"/>
      <c r="B25" s="295"/>
      <c r="C25" s="19" t="str">
        <f>TF8!B19</f>
        <v>3.  przyłącze  DN    65; 80  </v>
      </c>
      <c r="D25" s="14">
        <v>11.16</v>
      </c>
      <c r="E25" s="12">
        <f>TF8!C19</f>
        <v>10.32</v>
      </c>
      <c r="F25" s="13">
        <f t="shared" si="0"/>
        <v>0.924731182795699</v>
      </c>
    </row>
    <row r="26" spans="1:6" ht="12">
      <c r="A26" s="9"/>
      <c r="B26" s="295"/>
      <c r="C26" s="19" t="str">
        <f>TF8!B20</f>
        <v>4.  przyłącze  DN  100;125  </v>
      </c>
      <c r="D26" s="14">
        <v>26.41</v>
      </c>
      <c r="E26" s="12">
        <f>TF8!C20</f>
        <v>24.42</v>
      </c>
      <c r="F26" s="13">
        <f t="shared" si="0"/>
        <v>0.9246497538811057</v>
      </c>
    </row>
    <row r="27" spans="1:6" ht="12">
      <c r="A27" s="9"/>
      <c r="B27" s="295"/>
      <c r="C27" s="19" t="str">
        <f>TF8!B21</f>
        <v>5.  przyłącze  DN  150;200  </v>
      </c>
      <c r="D27" s="14">
        <v>61.94</v>
      </c>
      <c r="E27" s="12">
        <f>TF8!C21</f>
        <v>57.28</v>
      </c>
      <c r="F27" s="13">
        <f t="shared" si="0"/>
        <v>0.9247659024862771</v>
      </c>
    </row>
    <row r="28" spans="1:6" ht="12">
      <c r="A28" s="9"/>
      <c r="B28" s="295"/>
      <c r="C28" s="19">
        <f>TF8!B22</f>
      </c>
      <c r="D28" s="14">
        <v>0</v>
      </c>
      <c r="E28" s="12">
        <f>TF8!C22</f>
        <v>0</v>
      </c>
      <c r="F28" s="13">
        <f t="shared" si="0"/>
      </c>
    </row>
    <row r="29" spans="1:6" ht="36">
      <c r="A29" s="9"/>
      <c r="B29" s="295"/>
      <c r="C29" s="16" t="s">
        <v>317</v>
      </c>
      <c r="D29" s="14"/>
      <c r="E29" s="17"/>
      <c r="F29" s="20"/>
    </row>
    <row r="30" spans="1:6" ht="12">
      <c r="A30" s="9"/>
      <c r="B30" s="295"/>
      <c r="C30" s="18" t="s">
        <v>318</v>
      </c>
      <c r="D30" s="14">
        <v>0</v>
      </c>
      <c r="E30" s="12">
        <f>TF8!C31</f>
        <v>0</v>
      </c>
      <c r="F30" s="13">
        <f>IF(OR(E30="",D30="",D30=0),"",E30/D30)</f>
      </c>
    </row>
    <row r="31" spans="1:6" ht="24">
      <c r="A31" s="9"/>
      <c r="B31" s="295"/>
      <c r="C31" s="18" t="s">
        <v>319</v>
      </c>
      <c r="D31" s="14">
        <v>0</v>
      </c>
      <c r="E31" s="12">
        <f>TF8!C32</f>
        <v>0</v>
      </c>
      <c r="F31" s="13">
        <f>IF(OR(E31="",D31="",D31=0),"",E31/D31)</f>
      </c>
    </row>
    <row r="32" spans="1:6" ht="36">
      <c r="A32" s="9"/>
      <c r="B32" s="295"/>
      <c r="C32" s="16" t="s">
        <v>320</v>
      </c>
      <c r="D32" s="14"/>
      <c r="E32" s="17"/>
      <c r="F32" s="20"/>
    </row>
    <row r="33" spans="1:6" ht="12">
      <c r="A33" s="9"/>
      <c r="B33" s="295"/>
      <c r="C33" s="18" t="s">
        <v>321</v>
      </c>
      <c r="D33" s="14">
        <v>0</v>
      </c>
      <c r="E33" s="12">
        <f>TF8!C35</f>
        <v>0</v>
      </c>
      <c r="F33" s="13">
        <f>IF(OR(E33="",D33="",D33=0),"",E33/D33)</f>
      </c>
    </row>
    <row r="34" spans="1:6" ht="24">
      <c r="A34" s="9"/>
      <c r="B34" s="295"/>
      <c r="C34" s="18" t="s">
        <v>322</v>
      </c>
      <c r="D34" s="14">
        <v>0</v>
      </c>
      <c r="E34" s="12">
        <f>TF8!C36</f>
        <v>0</v>
      </c>
      <c r="F34" s="13">
        <f>IF(OR(E34="",D34="",D34=0),"",E34/D34)</f>
      </c>
    </row>
    <row r="35" spans="1:6" ht="24" customHeight="1">
      <c r="A35" s="9"/>
      <c r="B35" s="295"/>
      <c r="C35" s="16" t="s">
        <v>323</v>
      </c>
      <c r="D35" s="14"/>
      <c r="E35" s="17"/>
      <c r="F35" s="20"/>
    </row>
    <row r="36" spans="1:6" ht="12">
      <c r="A36" s="9"/>
      <c r="B36" s="295"/>
      <c r="C36" s="18" t="s">
        <v>324</v>
      </c>
      <c r="D36" s="14">
        <v>1.86</v>
      </c>
      <c r="E36" s="12">
        <f>TF8!C39</f>
        <v>1.72</v>
      </c>
      <c r="F36" s="13">
        <f aca="true" t="shared" si="1" ref="F36:F55">IF(OR(E36="",D36="",D36=0),"",E36/D36)</f>
        <v>0.9247311827956989</v>
      </c>
    </row>
    <row r="37" spans="1:6" ht="24">
      <c r="A37" s="9"/>
      <c r="B37" s="295"/>
      <c r="C37" s="18" t="s">
        <v>325</v>
      </c>
      <c r="D37" s="14">
        <v>1.86</v>
      </c>
      <c r="E37" s="12">
        <f>TF8!C40</f>
        <v>1.72</v>
      </c>
      <c r="F37" s="13">
        <f t="shared" si="1"/>
        <v>0.9247311827956989</v>
      </c>
    </row>
    <row r="38" spans="1:6" ht="12">
      <c r="A38" s="9"/>
      <c r="B38" s="295"/>
      <c r="C38" s="21" t="s">
        <v>326</v>
      </c>
      <c r="D38" s="14">
        <v>0</v>
      </c>
      <c r="E38" s="22">
        <f>IF(TG!C9=0,0,ROUND(TG!C19/TG!C9,2))</f>
        <v>3.7</v>
      </c>
      <c r="F38" s="23">
        <f t="shared" si="1"/>
      </c>
    </row>
    <row r="39" spans="1:6" ht="12">
      <c r="A39" s="24">
        <v>2</v>
      </c>
      <c r="B39" s="296" t="s">
        <v>327</v>
      </c>
      <c r="C39" s="10" t="s">
        <v>328</v>
      </c>
      <c r="D39" s="25">
        <v>0</v>
      </c>
      <c r="E39" s="26">
        <f>TG!D10</f>
        <v>0</v>
      </c>
      <c r="F39" s="27">
        <f t="shared" si="1"/>
      </c>
    </row>
    <row r="40" spans="1:6" ht="24">
      <c r="A40" s="9"/>
      <c r="B40" s="296"/>
      <c r="C40" s="10" t="s">
        <v>329</v>
      </c>
      <c r="D40" s="14"/>
      <c r="E40" s="15"/>
      <c r="F40" s="13">
        <f t="shared" si="1"/>
      </c>
    </row>
    <row r="41" spans="1:6" ht="24">
      <c r="A41" s="9"/>
      <c r="B41" s="296"/>
      <c r="C41" s="16" t="s">
        <v>330</v>
      </c>
      <c r="D41" s="28"/>
      <c r="E41" s="17"/>
      <c r="F41" s="13">
        <f t="shared" si="1"/>
      </c>
    </row>
    <row r="42" spans="1:6" ht="12">
      <c r="A42" s="9"/>
      <c r="B42" s="296"/>
      <c r="C42" s="18" t="s">
        <v>331</v>
      </c>
      <c r="D42" s="14"/>
      <c r="E42" s="17"/>
      <c r="F42" s="13">
        <f t="shared" si="1"/>
      </c>
    </row>
    <row r="43" spans="1:6" ht="12">
      <c r="A43" s="9"/>
      <c r="B43" s="296"/>
      <c r="C43" s="19" t="str">
        <f>TF8!B10</f>
        <v>1.  przyłącze  DN  25;32  </v>
      </c>
      <c r="D43" s="14">
        <v>0</v>
      </c>
      <c r="E43" s="12">
        <f>TF8!D10</f>
        <v>0</v>
      </c>
      <c r="F43" s="13">
        <f t="shared" si="1"/>
      </c>
    </row>
    <row r="44" spans="1:6" ht="12">
      <c r="A44" s="9"/>
      <c r="B44" s="296"/>
      <c r="C44" s="19" t="str">
        <f>TF8!B11</f>
        <v>2.  przyłącze  DN  40;50  </v>
      </c>
      <c r="D44" s="14">
        <v>0</v>
      </c>
      <c r="E44" s="12">
        <f>TF8!D11</f>
        <v>0</v>
      </c>
      <c r="F44" s="13">
        <f t="shared" si="1"/>
      </c>
    </row>
    <row r="45" spans="1:6" ht="12">
      <c r="A45" s="9"/>
      <c r="B45" s="296"/>
      <c r="C45" s="19" t="str">
        <f>TF8!B12</f>
        <v>3.  przyłącze  DN  65;80  </v>
      </c>
      <c r="D45" s="14">
        <v>0</v>
      </c>
      <c r="E45" s="12">
        <f>TF8!D12</f>
        <v>0</v>
      </c>
      <c r="F45" s="13">
        <f t="shared" si="1"/>
      </c>
    </row>
    <row r="46" spans="1:6" ht="12">
      <c r="A46" s="9"/>
      <c r="B46" s="296"/>
      <c r="C46" s="19" t="str">
        <f>TF8!B13</f>
        <v>4.  przyłącze  DN  100;125  </v>
      </c>
      <c r="D46" s="14">
        <v>0</v>
      </c>
      <c r="E46" s="12">
        <f>TF8!D13</f>
        <v>0</v>
      </c>
      <c r="F46" s="13">
        <f t="shared" si="1"/>
      </c>
    </row>
    <row r="47" spans="1:6" ht="12">
      <c r="A47" s="9"/>
      <c r="B47" s="296"/>
      <c r="C47" s="19" t="str">
        <f>TF8!B14</f>
        <v>5.  przyłącze  DN  150;200  </v>
      </c>
      <c r="D47" s="14">
        <v>0</v>
      </c>
      <c r="E47" s="12">
        <f>TF8!D14</f>
        <v>0</v>
      </c>
      <c r="F47" s="13">
        <f t="shared" si="1"/>
      </c>
    </row>
    <row r="48" spans="1:6" ht="12">
      <c r="A48" s="9"/>
      <c r="B48" s="296"/>
      <c r="C48" s="19">
        <f>TF8!B15</f>
      </c>
      <c r="D48" s="14">
        <v>0</v>
      </c>
      <c r="E48" s="12">
        <f>TF8!D15</f>
        <v>0</v>
      </c>
      <c r="F48" s="13">
        <f t="shared" si="1"/>
      </c>
    </row>
    <row r="49" spans="1:6" ht="24">
      <c r="A49" s="9"/>
      <c r="B49" s="296"/>
      <c r="C49" s="18" t="s">
        <v>332</v>
      </c>
      <c r="D49" s="14"/>
      <c r="E49" s="17"/>
      <c r="F49" s="13">
        <f t="shared" si="1"/>
      </c>
    </row>
    <row r="50" spans="1:6" ht="12">
      <c r="A50" s="9"/>
      <c r="B50" s="296"/>
      <c r="C50" s="19" t="str">
        <f>TF8!B17</f>
        <v>1.  przyłącze  DN    25; 32  </v>
      </c>
      <c r="D50" s="14">
        <v>0</v>
      </c>
      <c r="E50" s="12">
        <f>TF8!D17</f>
        <v>0</v>
      </c>
      <c r="F50" s="13">
        <f t="shared" si="1"/>
      </c>
    </row>
    <row r="51" spans="1:6" ht="12">
      <c r="A51" s="9"/>
      <c r="B51" s="296"/>
      <c r="C51" s="19" t="str">
        <f>TF8!B18</f>
        <v>2.  przyłącze  DN    40; 50  </v>
      </c>
      <c r="D51" s="14">
        <v>0</v>
      </c>
      <c r="E51" s="12">
        <f>TF8!D18</f>
        <v>0</v>
      </c>
      <c r="F51" s="13">
        <f t="shared" si="1"/>
      </c>
    </row>
    <row r="52" spans="1:6" ht="12">
      <c r="A52" s="9"/>
      <c r="B52" s="296"/>
      <c r="C52" s="19" t="str">
        <f>TF8!B19</f>
        <v>3.  przyłącze  DN    65; 80  </v>
      </c>
      <c r="D52" s="14">
        <v>0</v>
      </c>
      <c r="E52" s="12">
        <f>TF8!D19</f>
        <v>0</v>
      </c>
      <c r="F52" s="13">
        <f t="shared" si="1"/>
      </c>
    </row>
    <row r="53" spans="1:6" ht="12">
      <c r="A53" s="9"/>
      <c r="B53" s="296"/>
      <c r="C53" s="19" t="str">
        <f>TF8!B20</f>
        <v>4.  przyłącze  DN  100;125  </v>
      </c>
      <c r="D53" s="14">
        <v>0</v>
      </c>
      <c r="E53" s="12">
        <f>TF8!D20</f>
        <v>0</v>
      </c>
      <c r="F53" s="13">
        <f t="shared" si="1"/>
      </c>
    </row>
    <row r="54" spans="1:6" ht="12">
      <c r="A54" s="9"/>
      <c r="B54" s="296"/>
      <c r="C54" s="19" t="str">
        <f>TF8!B21</f>
        <v>5.  przyłącze  DN  150;200  </v>
      </c>
      <c r="D54" s="14">
        <v>0</v>
      </c>
      <c r="E54" s="12">
        <f>TF8!D21</f>
        <v>0</v>
      </c>
      <c r="F54" s="13">
        <f t="shared" si="1"/>
      </c>
    </row>
    <row r="55" spans="1:6" ht="12">
      <c r="A55" s="9"/>
      <c r="B55" s="296"/>
      <c r="C55" s="19">
        <f>TF8!B22</f>
      </c>
      <c r="D55" s="14">
        <v>0</v>
      </c>
      <c r="E55" s="12">
        <f>TF8!D22</f>
        <v>0</v>
      </c>
      <c r="F55" s="13">
        <f t="shared" si="1"/>
      </c>
    </row>
    <row r="56" spans="1:6" ht="36">
      <c r="A56" s="9"/>
      <c r="B56" s="296"/>
      <c r="C56" s="16" t="s">
        <v>333</v>
      </c>
      <c r="D56" s="14"/>
      <c r="E56" s="17"/>
      <c r="F56" s="20"/>
    </row>
    <row r="57" spans="1:6" ht="12">
      <c r="A57" s="9"/>
      <c r="B57" s="296"/>
      <c r="C57" s="18" t="s">
        <v>334</v>
      </c>
      <c r="D57" s="14">
        <v>0</v>
      </c>
      <c r="E57" s="12">
        <f>TF8!D31</f>
        <v>0</v>
      </c>
      <c r="F57" s="13">
        <f>IF(OR(E57="",D57="",D57=0),"",E57/D57)</f>
      </c>
    </row>
    <row r="58" spans="1:6" ht="24">
      <c r="A58" s="9"/>
      <c r="B58" s="296"/>
      <c r="C58" s="18" t="s">
        <v>335</v>
      </c>
      <c r="D58" s="14">
        <v>0</v>
      </c>
      <c r="E58" s="12">
        <f>TF8!D32</f>
        <v>0</v>
      </c>
      <c r="F58" s="13">
        <f>IF(OR(E58="",D58="",D58=0),"",E58/D58)</f>
      </c>
    </row>
    <row r="59" spans="1:6" ht="36">
      <c r="A59" s="9"/>
      <c r="B59" s="296"/>
      <c r="C59" s="16" t="s">
        <v>336</v>
      </c>
      <c r="D59" s="14"/>
      <c r="E59" s="17"/>
      <c r="F59" s="20"/>
    </row>
    <row r="60" spans="1:6" ht="12">
      <c r="A60" s="9"/>
      <c r="B60" s="296"/>
      <c r="C60" s="18" t="s">
        <v>337</v>
      </c>
      <c r="D60" s="14">
        <v>0</v>
      </c>
      <c r="E60" s="12">
        <f>TF8!D35</f>
        <v>0</v>
      </c>
      <c r="F60" s="13">
        <f>IF(OR(E60="",D60="",D60=0),"",E60/D60)</f>
      </c>
    </row>
    <row r="61" spans="1:6" ht="24">
      <c r="A61" s="9"/>
      <c r="B61" s="296"/>
      <c r="C61" s="18" t="s">
        <v>338</v>
      </c>
      <c r="D61" s="14">
        <v>0</v>
      </c>
      <c r="E61" s="12">
        <f>TF8!D36</f>
        <v>0</v>
      </c>
      <c r="F61" s="13">
        <f>IF(OR(E61="",D61="",D61=0),"",E61/D61)</f>
      </c>
    </row>
    <row r="62" spans="1:6" ht="24" customHeight="1">
      <c r="A62" s="9"/>
      <c r="B62" s="296"/>
      <c r="C62" s="16" t="s">
        <v>339</v>
      </c>
      <c r="D62" s="14"/>
      <c r="E62" s="17"/>
      <c r="F62" s="20"/>
    </row>
    <row r="63" spans="1:6" ht="12">
      <c r="A63" s="9"/>
      <c r="B63" s="296"/>
      <c r="C63" s="18" t="s">
        <v>340</v>
      </c>
      <c r="D63" s="14">
        <v>0</v>
      </c>
      <c r="E63" s="12">
        <f>TF8!D39</f>
        <v>0</v>
      </c>
      <c r="F63" s="13">
        <f aca="true" t="shared" si="2" ref="F63:F82">IF(OR(E63="",D63="",D63=0),"",E63/D63)</f>
      </c>
    </row>
    <row r="64" spans="1:6" ht="24">
      <c r="A64" s="9"/>
      <c r="B64" s="296"/>
      <c r="C64" s="18" t="s">
        <v>341</v>
      </c>
      <c r="D64" s="14">
        <v>0</v>
      </c>
      <c r="E64" s="12">
        <f>TF8!D40</f>
        <v>0</v>
      </c>
      <c r="F64" s="13">
        <f t="shared" si="2"/>
      </c>
    </row>
    <row r="65" spans="1:6" ht="12">
      <c r="A65" s="9"/>
      <c r="B65" s="296"/>
      <c r="C65" s="21" t="s">
        <v>342</v>
      </c>
      <c r="D65" s="28">
        <v>0</v>
      </c>
      <c r="E65" s="22">
        <f>IF(TG!D9=0,0,ROUND(TG!D19/TG!D9,2))</f>
        <v>0</v>
      </c>
      <c r="F65" s="23">
        <f t="shared" si="2"/>
      </c>
    </row>
    <row r="66" spans="1:6" ht="12">
      <c r="A66" s="24">
        <v>3</v>
      </c>
      <c r="B66" s="296" t="s">
        <v>343</v>
      </c>
      <c r="C66" s="10" t="s">
        <v>344</v>
      </c>
      <c r="D66" s="25">
        <v>0</v>
      </c>
      <c r="E66" s="26">
        <f>TG!E10</f>
        <v>0</v>
      </c>
      <c r="F66" s="27">
        <f t="shared" si="2"/>
      </c>
    </row>
    <row r="67" spans="1:6" ht="24">
      <c r="A67" s="9"/>
      <c r="B67" s="296"/>
      <c r="C67" s="10" t="s">
        <v>345</v>
      </c>
      <c r="D67" s="14"/>
      <c r="E67" s="15"/>
      <c r="F67" s="13">
        <f t="shared" si="2"/>
      </c>
    </row>
    <row r="68" spans="1:6" ht="24">
      <c r="A68" s="9"/>
      <c r="B68" s="296"/>
      <c r="C68" s="16" t="s">
        <v>346</v>
      </c>
      <c r="D68" s="28"/>
      <c r="E68" s="17"/>
      <c r="F68" s="13">
        <f t="shared" si="2"/>
      </c>
    </row>
    <row r="69" spans="1:6" ht="12">
      <c r="A69" s="9"/>
      <c r="B69" s="296"/>
      <c r="C69" s="18" t="s">
        <v>347</v>
      </c>
      <c r="D69" s="14"/>
      <c r="E69" s="17"/>
      <c r="F69" s="13">
        <f t="shared" si="2"/>
      </c>
    </row>
    <row r="70" spans="1:6" ht="12">
      <c r="A70" s="9"/>
      <c r="B70" s="296"/>
      <c r="C70" s="19" t="str">
        <f>TF8!B10</f>
        <v>1.  przyłącze  DN  25;32  </v>
      </c>
      <c r="D70" s="14">
        <v>0</v>
      </c>
      <c r="E70" s="12">
        <f>TF8!E10</f>
        <v>0</v>
      </c>
      <c r="F70" s="13">
        <f t="shared" si="2"/>
      </c>
    </row>
    <row r="71" spans="1:6" ht="12">
      <c r="A71" s="9"/>
      <c r="B71" s="296"/>
      <c r="C71" s="19" t="str">
        <f>TF8!B11</f>
        <v>2.  przyłącze  DN  40;50  </v>
      </c>
      <c r="D71" s="14">
        <v>0</v>
      </c>
      <c r="E71" s="12">
        <f>TF8!E11</f>
        <v>0</v>
      </c>
      <c r="F71" s="13">
        <f t="shared" si="2"/>
      </c>
    </row>
    <row r="72" spans="1:6" ht="12">
      <c r="A72" s="9"/>
      <c r="B72" s="296"/>
      <c r="C72" s="19" t="str">
        <f>TF8!B12</f>
        <v>3.  przyłącze  DN  65;80  </v>
      </c>
      <c r="D72" s="14">
        <v>0</v>
      </c>
      <c r="E72" s="12">
        <f>TF8!E12</f>
        <v>0</v>
      </c>
      <c r="F72" s="13">
        <f t="shared" si="2"/>
      </c>
    </row>
    <row r="73" spans="1:6" ht="12">
      <c r="A73" s="9"/>
      <c r="B73" s="296"/>
      <c r="C73" s="19" t="str">
        <f>TF8!B13</f>
        <v>4.  przyłącze  DN  100;125  </v>
      </c>
      <c r="D73" s="14">
        <v>0</v>
      </c>
      <c r="E73" s="12">
        <f>TF8!E13</f>
        <v>0</v>
      </c>
      <c r="F73" s="13">
        <f t="shared" si="2"/>
      </c>
    </row>
    <row r="74" spans="1:6" ht="12">
      <c r="A74" s="9"/>
      <c r="B74" s="296"/>
      <c r="C74" s="19" t="str">
        <f>TF8!B14</f>
        <v>5.  przyłącze  DN  150;200  </v>
      </c>
      <c r="D74" s="14">
        <v>0</v>
      </c>
      <c r="E74" s="12">
        <f>TF8!E14</f>
        <v>0</v>
      </c>
      <c r="F74" s="13">
        <f t="shared" si="2"/>
      </c>
    </row>
    <row r="75" spans="1:6" ht="12">
      <c r="A75" s="9"/>
      <c r="B75" s="296"/>
      <c r="C75" s="19">
        <f>TF8!B15</f>
      </c>
      <c r="D75" s="14">
        <v>0</v>
      </c>
      <c r="E75" s="12">
        <f>TF8!E15</f>
        <v>0</v>
      </c>
      <c r="F75" s="13">
        <f t="shared" si="2"/>
      </c>
    </row>
    <row r="76" spans="1:6" ht="24">
      <c r="A76" s="9"/>
      <c r="B76" s="296"/>
      <c r="C76" s="18" t="s">
        <v>348</v>
      </c>
      <c r="D76" s="14"/>
      <c r="E76" s="17"/>
      <c r="F76" s="13">
        <f t="shared" si="2"/>
      </c>
    </row>
    <row r="77" spans="1:6" ht="12">
      <c r="A77" s="9"/>
      <c r="B77" s="296"/>
      <c r="C77" s="19" t="str">
        <f>TF8!B17</f>
        <v>1.  przyłącze  DN    25; 32  </v>
      </c>
      <c r="D77" s="14">
        <v>0</v>
      </c>
      <c r="E77" s="12">
        <f>TF8!E17</f>
        <v>0</v>
      </c>
      <c r="F77" s="13">
        <f t="shared" si="2"/>
      </c>
    </row>
    <row r="78" spans="1:6" ht="12">
      <c r="A78" s="9"/>
      <c r="B78" s="296"/>
      <c r="C78" s="19" t="str">
        <f>TF8!B18</f>
        <v>2.  przyłącze  DN    40; 50  </v>
      </c>
      <c r="D78" s="14">
        <v>0</v>
      </c>
      <c r="E78" s="12">
        <f>TF8!E18</f>
        <v>0</v>
      </c>
      <c r="F78" s="13">
        <f t="shared" si="2"/>
      </c>
    </row>
    <row r="79" spans="1:6" ht="12">
      <c r="A79" s="9"/>
      <c r="B79" s="296"/>
      <c r="C79" s="19" t="str">
        <f>TF8!B19</f>
        <v>3.  przyłącze  DN    65; 80  </v>
      </c>
      <c r="D79" s="14">
        <v>0</v>
      </c>
      <c r="E79" s="12">
        <f>TF8!E19</f>
        <v>0</v>
      </c>
      <c r="F79" s="13">
        <f t="shared" si="2"/>
      </c>
    </row>
    <row r="80" spans="1:6" ht="12">
      <c r="A80" s="9"/>
      <c r="B80" s="296"/>
      <c r="C80" s="19" t="str">
        <f>TF8!B20</f>
        <v>4.  przyłącze  DN  100;125  </v>
      </c>
      <c r="D80" s="14">
        <v>0</v>
      </c>
      <c r="E80" s="12">
        <f>TF8!E20</f>
        <v>0</v>
      </c>
      <c r="F80" s="13">
        <f t="shared" si="2"/>
      </c>
    </row>
    <row r="81" spans="1:6" ht="12">
      <c r="A81" s="9"/>
      <c r="B81" s="296"/>
      <c r="C81" s="19" t="str">
        <f>TF8!B21</f>
        <v>5.  przyłącze  DN  150;200  </v>
      </c>
      <c r="D81" s="14">
        <v>0</v>
      </c>
      <c r="E81" s="12">
        <f>TF8!E21</f>
        <v>0</v>
      </c>
      <c r="F81" s="13">
        <f t="shared" si="2"/>
      </c>
    </row>
    <row r="82" spans="1:6" ht="12">
      <c r="A82" s="9"/>
      <c r="B82" s="296"/>
      <c r="C82" s="19">
        <f>TF8!B22</f>
      </c>
      <c r="D82" s="14">
        <v>0</v>
      </c>
      <c r="E82" s="12">
        <f>TF8!E22</f>
        <v>0</v>
      </c>
      <c r="F82" s="13">
        <f t="shared" si="2"/>
      </c>
    </row>
    <row r="83" spans="1:6" ht="36">
      <c r="A83" s="9"/>
      <c r="B83" s="296"/>
      <c r="C83" s="16" t="s">
        <v>349</v>
      </c>
      <c r="D83" s="14"/>
      <c r="E83" s="17"/>
      <c r="F83" s="20"/>
    </row>
    <row r="84" spans="1:6" ht="12">
      <c r="A84" s="9"/>
      <c r="B84" s="296"/>
      <c r="C84" s="18" t="s">
        <v>350</v>
      </c>
      <c r="D84" s="14">
        <v>0</v>
      </c>
      <c r="E84" s="12">
        <f>TF8!E31</f>
        <v>0</v>
      </c>
      <c r="F84" s="13">
        <f>IF(OR(E84="",D84="",D84=0),"",E84/D84)</f>
      </c>
    </row>
    <row r="85" spans="1:6" ht="24">
      <c r="A85" s="9"/>
      <c r="B85" s="296"/>
      <c r="C85" s="18" t="s">
        <v>351</v>
      </c>
      <c r="D85" s="14">
        <v>0</v>
      </c>
      <c r="E85" s="12">
        <f>TF8!E32</f>
        <v>0</v>
      </c>
      <c r="F85" s="13">
        <f>IF(OR(E85="",D85="",D85=0),"",E85/D85)</f>
      </c>
    </row>
    <row r="86" spans="1:6" ht="36">
      <c r="A86" s="9"/>
      <c r="B86" s="296"/>
      <c r="C86" s="16" t="s">
        <v>352</v>
      </c>
      <c r="D86" s="14"/>
      <c r="E86" s="17"/>
      <c r="F86" s="20"/>
    </row>
    <row r="87" spans="1:6" ht="12">
      <c r="A87" s="9"/>
      <c r="B87" s="296"/>
      <c r="C87" s="18" t="s">
        <v>353</v>
      </c>
      <c r="D87" s="14">
        <v>0</v>
      </c>
      <c r="E87" s="12">
        <f>TF8!E35</f>
        <v>0</v>
      </c>
      <c r="F87" s="13">
        <f>IF(OR(E87="",D87="",D87=0),"",E87/D87)</f>
      </c>
    </row>
    <row r="88" spans="1:6" ht="24">
      <c r="A88" s="9"/>
      <c r="B88" s="296"/>
      <c r="C88" s="18" t="s">
        <v>354</v>
      </c>
      <c r="D88" s="14">
        <v>0</v>
      </c>
      <c r="E88" s="12">
        <f>TF8!E36</f>
        <v>0</v>
      </c>
      <c r="F88" s="13">
        <f>IF(OR(E88="",D88="",D88=0),"",E88/D88)</f>
      </c>
    </row>
    <row r="89" spans="1:6" ht="24" customHeight="1">
      <c r="A89" s="9"/>
      <c r="B89" s="296"/>
      <c r="C89" s="16" t="s">
        <v>355</v>
      </c>
      <c r="D89" s="14"/>
      <c r="E89" s="17"/>
      <c r="F89" s="20"/>
    </row>
    <row r="90" spans="1:6" ht="12">
      <c r="A90" s="9"/>
      <c r="B90" s="296"/>
      <c r="C90" s="18" t="s">
        <v>356</v>
      </c>
      <c r="D90" s="14">
        <v>0</v>
      </c>
      <c r="E90" s="12">
        <f>TF8!E39</f>
        <v>0</v>
      </c>
      <c r="F90" s="13">
        <f>IF(OR(E90="",D90="",D90=0),"",E90/D90)</f>
      </c>
    </row>
    <row r="91" spans="1:6" ht="24">
      <c r="A91" s="9"/>
      <c r="B91" s="296"/>
      <c r="C91" s="18" t="s">
        <v>357</v>
      </c>
      <c r="D91" s="14">
        <v>0</v>
      </c>
      <c r="E91" s="12">
        <f>TF8!E40</f>
        <v>0</v>
      </c>
      <c r="F91" s="13">
        <f>IF(OR(E91="",D91="",D91=0),"",E91/D91)</f>
      </c>
    </row>
    <row r="92" spans="1:6" ht="12">
      <c r="A92" s="29"/>
      <c r="B92" s="296"/>
      <c r="C92" s="21" t="s">
        <v>358</v>
      </c>
      <c r="D92" s="30">
        <v>0</v>
      </c>
      <c r="E92" s="22">
        <f>IF(TG!E9=0,0,ROUND(TG!E19/TG!E9,2))</f>
        <v>0</v>
      </c>
      <c r="F92" s="23">
        <f>IF(OR(E92="",D92="",D92=0),"",E92/D92)</f>
      </c>
    </row>
    <row r="93" ht="12"/>
    <row r="94" ht="12">
      <c r="A94" s="1" t="s">
        <v>359</v>
      </c>
    </row>
    <row r="95" ht="12">
      <c r="A95" s="1" t="s">
        <v>360</v>
      </c>
    </row>
    <row r="96" ht="12">
      <c r="A96" s="1" t="s">
        <v>361</v>
      </c>
    </row>
  </sheetData>
  <sheetProtection sheet="1" objects="1" scenarios="1"/>
  <mergeCells count="11">
    <mergeCell ref="B66:B92"/>
    <mergeCell ref="F5:F6"/>
    <mergeCell ref="C7:C10"/>
    <mergeCell ref="F7:F8"/>
    <mergeCell ref="D9:F10"/>
    <mergeCell ref="A5:A10"/>
    <mergeCell ref="B5:C6"/>
    <mergeCell ref="D5:D8"/>
    <mergeCell ref="E5:E8"/>
    <mergeCell ref="B12:B38"/>
    <mergeCell ref="B39:B65"/>
  </mergeCells>
  <printOptions/>
  <pageMargins left="0.9840277777777778" right="0.5902777777777778" top="0.7875" bottom="0.7875" header="0" footer="0.5118055555555556"/>
  <pageSetup fitToHeight="0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574</v>
      </c>
    </row>
    <row r="3" ht="12">
      <c r="A3" s="3" t="s">
        <v>575</v>
      </c>
    </row>
    <row r="4" spans="1:6" s="2" customFormat="1" ht="12">
      <c r="A4" s="304" t="s">
        <v>576</v>
      </c>
      <c r="B4" s="304" t="s">
        <v>577</v>
      </c>
      <c r="C4" s="305" t="s">
        <v>578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579</v>
      </c>
      <c r="C7" s="123"/>
      <c r="D7" s="123"/>
      <c r="E7" s="123"/>
      <c r="F7" s="124"/>
      <c r="G7" s="125"/>
    </row>
    <row r="8" spans="1:6" ht="48">
      <c r="A8" s="126"/>
      <c r="B8" s="127" t="s">
        <v>580</v>
      </c>
      <c r="C8" s="128"/>
      <c r="D8" s="128"/>
      <c r="E8" s="129"/>
      <c r="F8" s="130">
        <v>0</v>
      </c>
    </row>
    <row r="9" spans="1:6" ht="12">
      <c r="A9" s="126"/>
      <c r="B9" s="10" t="s">
        <v>581</v>
      </c>
      <c r="C9" s="131">
        <f>C11+C12+C13</f>
        <v>1488</v>
      </c>
      <c r="D9" s="131">
        <f>D11+D12+D13</f>
        <v>0</v>
      </c>
      <c r="E9" s="131">
        <f>E11+E12+E13</f>
        <v>0</v>
      </c>
      <c r="F9" s="132">
        <f>SUM(C9:E9)</f>
        <v>1488</v>
      </c>
    </row>
    <row r="10" spans="1:6" ht="12">
      <c r="A10" s="126"/>
      <c r="B10" s="10" t="s">
        <v>582</v>
      </c>
      <c r="C10" s="133"/>
      <c r="D10" s="133"/>
      <c r="E10" s="133"/>
      <c r="F10" s="134"/>
    </row>
    <row r="11" spans="1:6" ht="12">
      <c r="A11" s="126"/>
      <c r="B11" s="16" t="s">
        <v>583</v>
      </c>
      <c r="C11" s="135">
        <f>'T4'!C10+'T4'!C15+'T4'!C20+'T4'!C25</f>
        <v>1285</v>
      </c>
      <c r="D11" s="135">
        <f>'T4'!D10+'T4'!D15+'T4'!D20+'T4'!D25</f>
        <v>0</v>
      </c>
      <c r="E11" s="135">
        <f>'T4'!E10+'T4'!E15+'T4'!E20+'T4'!E25</f>
        <v>0</v>
      </c>
      <c r="F11" s="136">
        <f>SUM(C11:E11)</f>
        <v>1285</v>
      </c>
    </row>
    <row r="12" spans="1:6" ht="24">
      <c r="A12" s="126"/>
      <c r="B12" s="16" t="s">
        <v>584</v>
      </c>
      <c r="C12" s="135">
        <f>'T4'!C11+'T4'!C16+'T4'!C21+'T4'!C26</f>
        <v>200</v>
      </c>
      <c r="D12" s="135">
        <f>'T4'!D11+'T4'!D16+'T4'!D21+'T4'!D26</f>
        <v>0</v>
      </c>
      <c r="E12" s="135">
        <f>'T4'!E11+'T4'!E16+'T4'!E21+'T4'!E26</f>
        <v>0</v>
      </c>
      <c r="F12" s="136">
        <f>SUM(C12:E12)</f>
        <v>200</v>
      </c>
    </row>
    <row r="13" spans="1:6" ht="12">
      <c r="A13" s="126"/>
      <c r="B13" s="16" t="s">
        <v>585</v>
      </c>
      <c r="C13" s="135">
        <f>'T4'!C12+'T4'!C17+'T4'!C22+'T4'!C27</f>
        <v>3</v>
      </c>
      <c r="D13" s="135">
        <f>'T4'!D12+'T4'!D17+'T4'!D22+'T4'!D27</f>
        <v>0</v>
      </c>
      <c r="E13" s="135">
        <f>'T4'!E12+'T4'!E17+'T4'!E22+'T4'!E27</f>
        <v>0</v>
      </c>
      <c r="F13" s="136">
        <f>SUM(C13:E13)</f>
        <v>3</v>
      </c>
    </row>
    <row r="14" spans="1:6" ht="12">
      <c r="A14" s="126"/>
      <c r="B14" s="137" t="s">
        <v>586</v>
      </c>
      <c r="C14" s="133"/>
      <c r="D14" s="133"/>
      <c r="E14" s="133"/>
      <c r="F14" s="134"/>
    </row>
    <row r="15" spans="1:6" ht="12">
      <c r="A15" s="126"/>
      <c r="B15" s="16" t="s">
        <v>587</v>
      </c>
      <c r="C15" s="138">
        <v>12</v>
      </c>
      <c r="D15" s="138">
        <v>0</v>
      </c>
      <c r="E15" s="138">
        <v>0</v>
      </c>
      <c r="F15" s="139"/>
    </row>
    <row r="16" spans="1:6" ht="24">
      <c r="A16" s="126"/>
      <c r="B16" s="16" t="s">
        <v>588</v>
      </c>
      <c r="C16" s="138">
        <v>12</v>
      </c>
      <c r="D16" s="138">
        <v>0</v>
      </c>
      <c r="E16" s="138">
        <v>0</v>
      </c>
      <c r="F16" s="139"/>
    </row>
    <row r="17" spans="1:6" ht="12">
      <c r="A17" s="126"/>
      <c r="B17" s="16" t="s">
        <v>589</v>
      </c>
      <c r="C17" s="138">
        <v>12</v>
      </c>
      <c r="D17" s="138">
        <v>0</v>
      </c>
      <c r="E17" s="138">
        <v>0</v>
      </c>
      <c r="F17" s="139"/>
    </row>
    <row r="18" spans="1:6" ht="12">
      <c r="A18" s="126"/>
      <c r="B18" s="137" t="s">
        <v>590</v>
      </c>
      <c r="C18" s="136">
        <f>SUM(C19:C21)</f>
        <v>1488</v>
      </c>
      <c r="D18" s="136">
        <f>SUM(D19:D21)</f>
        <v>0</v>
      </c>
      <c r="E18" s="136">
        <f>SUM(E19:E21)</f>
        <v>0</v>
      </c>
      <c r="F18" s="71">
        <f>SUM(C18:E18)</f>
        <v>1488</v>
      </c>
    </row>
    <row r="19" spans="1:6" ht="12">
      <c r="A19" s="126"/>
      <c r="B19" s="16" t="s">
        <v>591</v>
      </c>
      <c r="C19" s="136">
        <f aca="true" t="shared" si="0" ref="C19:E21">IF(OR(C11=0,C15="",C15=0),0,ROUND(C11*12/C15,0))</f>
        <v>1285</v>
      </c>
      <c r="D19" s="136">
        <f t="shared" si="0"/>
        <v>0</v>
      </c>
      <c r="E19" s="136">
        <f t="shared" si="0"/>
        <v>0</v>
      </c>
      <c r="F19" s="136">
        <f>SUM(C19:E19)</f>
        <v>1285</v>
      </c>
    </row>
    <row r="20" spans="1:6" ht="24">
      <c r="A20" s="126"/>
      <c r="B20" s="16" t="s">
        <v>592</v>
      </c>
      <c r="C20" s="136">
        <f t="shared" si="0"/>
        <v>200</v>
      </c>
      <c r="D20" s="136">
        <f t="shared" si="0"/>
        <v>0</v>
      </c>
      <c r="E20" s="136">
        <f t="shared" si="0"/>
        <v>0</v>
      </c>
      <c r="F20" s="136">
        <f>SUM(C20:E20)</f>
        <v>200</v>
      </c>
    </row>
    <row r="21" spans="1:6" ht="12">
      <c r="A21" s="126"/>
      <c r="B21" s="16" t="s">
        <v>593</v>
      </c>
      <c r="C21" s="136">
        <f t="shared" si="0"/>
        <v>3</v>
      </c>
      <c r="D21" s="136">
        <f t="shared" si="0"/>
        <v>0</v>
      </c>
      <c r="E21" s="136">
        <f t="shared" si="0"/>
        <v>0</v>
      </c>
      <c r="F21" s="136">
        <f>SUM(C21:E21)</f>
        <v>3</v>
      </c>
    </row>
    <row r="22" spans="1:6" ht="36">
      <c r="A22" s="126"/>
      <c r="B22" s="137" t="s">
        <v>594</v>
      </c>
      <c r="C22" s="140">
        <f>IF(C18=0,0,F22)</f>
        <v>0</v>
      </c>
      <c r="D22" s="140">
        <f>IF(D18=0,0,F22)</f>
        <v>0</v>
      </c>
      <c r="E22" s="140">
        <f>IF(E18=0,0,F22)</f>
        <v>0</v>
      </c>
      <c r="F22" s="141">
        <f>IF(OR(F8=0,F18="",F18=0),0,ROUND(F8/F18,2))</f>
        <v>0</v>
      </c>
    </row>
    <row r="23" spans="1:6" ht="24">
      <c r="A23" s="126"/>
      <c r="B23" s="137" t="s">
        <v>595</v>
      </c>
      <c r="C23" s="133"/>
      <c r="D23" s="133"/>
      <c r="E23" s="133"/>
      <c r="F23" s="134"/>
    </row>
    <row r="24" spans="1:6" ht="12">
      <c r="A24" s="126"/>
      <c r="B24" s="16" t="s">
        <v>596</v>
      </c>
      <c r="C24" s="141">
        <f>IF(OR(C22=0,C15="",C15=0),0,ROUND(C22/C15,2))</f>
        <v>0</v>
      </c>
      <c r="D24" s="141">
        <f>IF(OR(D22=0,D15="",D15=0),0,ROUND(D22/D15,2))</f>
        <v>0</v>
      </c>
      <c r="E24" s="141">
        <f>IF(OR(E22=0,E15="",E15=0),0,ROUND(E22/E15,2))</f>
        <v>0</v>
      </c>
      <c r="F24" s="142"/>
    </row>
    <row r="25" spans="1:6" ht="24">
      <c r="A25" s="126"/>
      <c r="B25" s="16" t="s">
        <v>597</v>
      </c>
      <c r="C25" s="141">
        <f>IF(OR(C22=0,C16="",C16=0),0,ROUND(C22/C16,2))</f>
        <v>0</v>
      </c>
      <c r="D25" s="141">
        <f>IF(OR(D22=0,D16="",D16=0),0,ROUND(D22/D16,2))</f>
        <v>0</v>
      </c>
      <c r="E25" s="141">
        <f>IF(OR(E22=0,E16="",E16=0),0,ROUND(E22/E16,2))</f>
        <v>0</v>
      </c>
      <c r="F25" s="142"/>
    </row>
    <row r="26" spans="1:6" ht="12">
      <c r="A26" s="126"/>
      <c r="B26" s="143" t="s">
        <v>598</v>
      </c>
      <c r="C26" s="141">
        <f>IF(OR(C22=0,C17="",C17=0),0,ROUND(C22/C17,2))</f>
        <v>0</v>
      </c>
      <c r="D26" s="141">
        <f>IF(OR(D22=0,D17="",D17=0),0,ROUND(D22/D17,2))</f>
        <v>0</v>
      </c>
      <c r="E26" s="141">
        <f>IF(OR(E22=0,E17="",E17=0),0,ROUND(E22/E17,2))</f>
        <v>0</v>
      </c>
      <c r="F26" s="142"/>
    </row>
    <row r="27" spans="1:6" ht="60">
      <c r="A27" s="126"/>
      <c r="B27" s="21" t="s">
        <v>599</v>
      </c>
      <c r="C27" s="144">
        <v>0.5</v>
      </c>
      <c r="D27" s="144">
        <v>0.5</v>
      </c>
      <c r="E27" s="144">
        <v>0.5</v>
      </c>
      <c r="F27" s="142"/>
    </row>
    <row r="28" spans="1:6" ht="24" customHeight="1">
      <c r="A28" s="126"/>
      <c r="B28" s="145" t="s">
        <v>600</v>
      </c>
      <c r="C28" s="136">
        <f>SUM(C30:C33)</f>
        <v>0</v>
      </c>
      <c r="D28" s="136">
        <f>SUM(D30:D33)</f>
        <v>0</v>
      </c>
      <c r="E28" s="136">
        <f>SUM(E30:E33)</f>
        <v>0</v>
      </c>
      <c r="F28" s="71">
        <f>SUM(C28:E28)</f>
        <v>0</v>
      </c>
    </row>
    <row r="29" spans="1:6" ht="12">
      <c r="A29" s="126"/>
      <c r="B29" s="10" t="s">
        <v>601</v>
      </c>
      <c r="C29" s="146"/>
      <c r="D29" s="133"/>
      <c r="E29" s="133"/>
      <c r="F29" s="134"/>
    </row>
    <row r="30" spans="1:6" ht="12">
      <c r="A30" s="126"/>
      <c r="B30" s="16" t="s">
        <v>602</v>
      </c>
      <c r="C30" s="136">
        <f>ROUND(C11*C24*12,0)</f>
        <v>0</v>
      </c>
      <c r="D30" s="136">
        <f>ROUND(D11*D24*12,0)</f>
        <v>0</v>
      </c>
      <c r="E30" s="136">
        <f>ROUND(E11*E24*12,0)</f>
        <v>0</v>
      </c>
      <c r="F30" s="136">
        <f>SUM(C30:E30)</f>
        <v>0</v>
      </c>
    </row>
    <row r="31" spans="1:6" ht="12">
      <c r="A31" s="126"/>
      <c r="B31" s="16" t="s">
        <v>603</v>
      </c>
      <c r="C31" s="136">
        <f>ROUND(C12*C25*C27*12,0)</f>
        <v>0</v>
      </c>
      <c r="D31" s="136">
        <f>ROUND(D12*D25*D27*12,0)</f>
        <v>0</v>
      </c>
      <c r="E31" s="136">
        <f>ROUND(E12*E25*E27*12,0)</f>
        <v>0</v>
      </c>
      <c r="F31" s="136">
        <f>SUM(C31:E31)</f>
        <v>0</v>
      </c>
    </row>
    <row r="32" spans="1:6" ht="12">
      <c r="A32" s="126"/>
      <c r="B32" s="16" t="s">
        <v>604</v>
      </c>
      <c r="C32" s="136">
        <f>ROUND(C12*C25*(1-C27)*12,0)</f>
        <v>0</v>
      </c>
      <c r="D32" s="136">
        <f>ROUND(D12*D25*(1-D27)*12,0)</f>
        <v>0</v>
      </c>
      <c r="E32" s="136">
        <f>ROUND(E12*E25*(1-E27)*12,0)</f>
        <v>0</v>
      </c>
      <c r="F32" s="136">
        <f>SUM(C32:E32)</f>
        <v>0</v>
      </c>
    </row>
    <row r="33" spans="1:6" ht="12">
      <c r="A33" s="126"/>
      <c r="B33" s="143" t="s">
        <v>605</v>
      </c>
      <c r="C33" s="136">
        <f>ROUND(C13*C26*12,0)</f>
        <v>0</v>
      </c>
      <c r="D33" s="136">
        <f>ROUND(D13*D26*12,0)</f>
        <v>0</v>
      </c>
      <c r="E33" s="136">
        <f>ROUND(E13*E26*12,0)</f>
        <v>0</v>
      </c>
      <c r="F33" s="136">
        <f>SUM(C33:E33)</f>
        <v>0</v>
      </c>
    </row>
    <row r="34" spans="1:6" ht="24">
      <c r="A34" s="126"/>
      <c r="B34" s="10" t="s">
        <v>606</v>
      </c>
      <c r="C34" s="70"/>
      <c r="D34" s="70"/>
      <c r="E34" s="70"/>
      <c r="F34" s="130"/>
    </row>
    <row r="35" spans="1:6" ht="12">
      <c r="A35" s="126"/>
      <c r="B35" s="10" t="s">
        <v>607</v>
      </c>
      <c r="C35" s="71">
        <f>C30+C31</f>
        <v>0</v>
      </c>
      <c r="D35" s="71">
        <f>D30+D31</f>
        <v>0</v>
      </c>
      <c r="E35" s="71">
        <f>E30+E31</f>
        <v>0</v>
      </c>
      <c r="F35" s="71">
        <f>SUM(C35:E35)</f>
        <v>0</v>
      </c>
    </row>
    <row r="36" spans="1:6" ht="12">
      <c r="A36" s="148"/>
      <c r="B36" s="21" t="s">
        <v>608</v>
      </c>
      <c r="C36" s="71">
        <f>C32+C33</f>
        <v>0</v>
      </c>
      <c r="D36" s="71">
        <f>D32+D33</f>
        <v>0</v>
      </c>
      <c r="E36" s="71">
        <f>E32+E33</f>
        <v>0</v>
      </c>
      <c r="F36" s="71">
        <f>SUM(C36:E36)</f>
        <v>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609</v>
      </c>
    </row>
    <row r="3" ht="12">
      <c r="A3" s="3" t="s">
        <v>610</v>
      </c>
    </row>
    <row r="4" spans="1:6" s="2" customFormat="1" ht="12">
      <c r="A4" s="304" t="s">
        <v>611</v>
      </c>
      <c r="B4" s="304" t="s">
        <v>612</v>
      </c>
      <c r="C4" s="305" t="s">
        <v>613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614</v>
      </c>
      <c r="C7" s="123"/>
      <c r="D7" s="123"/>
      <c r="E7" s="123"/>
      <c r="F7" s="124"/>
      <c r="G7" s="125"/>
    </row>
    <row r="8" spans="1:6" ht="48" customHeight="1">
      <c r="A8" s="126"/>
      <c r="B8" s="127" t="s">
        <v>615</v>
      </c>
      <c r="C8" s="128"/>
      <c r="D8" s="128"/>
      <c r="E8" s="129"/>
      <c r="F8" s="130">
        <v>0</v>
      </c>
    </row>
    <row r="9" spans="1:6" ht="12">
      <c r="A9" s="126"/>
      <c r="B9" s="10" t="s">
        <v>616</v>
      </c>
      <c r="C9" s="131">
        <f>C11+C12+C13</f>
        <v>65</v>
      </c>
      <c r="D9" s="131">
        <f>D11+D12+D13</f>
        <v>0</v>
      </c>
      <c r="E9" s="131">
        <f>E11+E12+E13</f>
        <v>0</v>
      </c>
      <c r="F9" s="132">
        <f>SUM(C9:E9)</f>
        <v>65</v>
      </c>
    </row>
    <row r="10" spans="1:6" ht="12">
      <c r="A10" s="126"/>
      <c r="B10" s="10" t="s">
        <v>617</v>
      </c>
      <c r="C10" s="133"/>
      <c r="D10" s="133"/>
      <c r="E10" s="133"/>
      <c r="F10" s="134"/>
    </row>
    <row r="11" spans="1:6" ht="12">
      <c r="A11" s="126"/>
      <c r="B11" s="16" t="s">
        <v>618</v>
      </c>
      <c r="C11" s="135">
        <f>'T4'!C20</f>
        <v>65</v>
      </c>
      <c r="D11" s="135">
        <f>'T4'!D20</f>
        <v>0</v>
      </c>
      <c r="E11" s="135">
        <f>'T4'!E20</f>
        <v>0</v>
      </c>
      <c r="F11" s="136">
        <f>SUM(C11:E11)</f>
        <v>65</v>
      </c>
    </row>
    <row r="12" spans="1:6" ht="24">
      <c r="A12" s="126"/>
      <c r="B12" s="16" t="s">
        <v>619</v>
      </c>
      <c r="C12" s="135">
        <f>'T4'!C21</f>
        <v>0</v>
      </c>
      <c r="D12" s="135">
        <f>'T4'!D21</f>
        <v>0</v>
      </c>
      <c r="E12" s="135">
        <f>'T4'!E21</f>
        <v>0</v>
      </c>
      <c r="F12" s="136">
        <f>SUM(C12:E12)</f>
        <v>0</v>
      </c>
    </row>
    <row r="13" spans="1:6" ht="12">
      <c r="A13" s="126"/>
      <c r="B13" s="16" t="s">
        <v>620</v>
      </c>
      <c r="C13" s="135">
        <f>'T4'!C22</f>
        <v>0</v>
      </c>
      <c r="D13" s="135">
        <f>'T4'!D22</f>
        <v>0</v>
      </c>
      <c r="E13" s="135">
        <f>'T4'!E22</f>
        <v>0</v>
      </c>
      <c r="F13" s="136">
        <f>SUM(C13:E13)</f>
        <v>0</v>
      </c>
    </row>
    <row r="14" spans="1:6" ht="12">
      <c r="A14" s="126"/>
      <c r="B14" s="137" t="s">
        <v>621</v>
      </c>
      <c r="C14" s="133"/>
      <c r="D14" s="133"/>
      <c r="E14" s="133"/>
      <c r="F14" s="134"/>
    </row>
    <row r="15" spans="1:6" ht="12">
      <c r="A15" s="126"/>
      <c r="B15" s="16" t="s">
        <v>622</v>
      </c>
      <c r="C15" s="138">
        <v>0</v>
      </c>
      <c r="D15" s="138">
        <v>0</v>
      </c>
      <c r="E15" s="138">
        <v>0</v>
      </c>
      <c r="F15" s="139"/>
    </row>
    <row r="16" spans="1:6" ht="24">
      <c r="A16" s="126"/>
      <c r="B16" s="16" t="s">
        <v>623</v>
      </c>
      <c r="C16" s="138">
        <v>0</v>
      </c>
      <c r="D16" s="138">
        <v>0</v>
      </c>
      <c r="E16" s="138">
        <v>0</v>
      </c>
      <c r="F16" s="139"/>
    </row>
    <row r="17" spans="1:6" ht="12">
      <c r="A17" s="126"/>
      <c r="B17" s="16" t="s">
        <v>624</v>
      </c>
      <c r="C17" s="138">
        <v>0</v>
      </c>
      <c r="D17" s="138">
        <v>0</v>
      </c>
      <c r="E17" s="138">
        <v>0</v>
      </c>
      <c r="F17" s="139"/>
    </row>
    <row r="18" spans="1:6" ht="12">
      <c r="A18" s="126"/>
      <c r="B18" s="137" t="s">
        <v>625</v>
      </c>
      <c r="C18" s="136">
        <f>SUM(C19:C21)</f>
        <v>0</v>
      </c>
      <c r="D18" s="136">
        <f>SUM(D19:D21)</f>
        <v>0</v>
      </c>
      <c r="E18" s="136">
        <f>SUM(E19:E21)</f>
        <v>0</v>
      </c>
      <c r="F18" s="71">
        <f>SUM(C18:E18)</f>
        <v>0</v>
      </c>
    </row>
    <row r="19" spans="1:6" ht="12">
      <c r="A19" s="126"/>
      <c r="B19" s="16" t="s">
        <v>626</v>
      </c>
      <c r="C19" s="136">
        <f aca="true" t="shared" si="0" ref="C19:E21">IF(OR(C11=0,C15="",C15=0),0,ROUND(C11*12/C15,0))</f>
        <v>0</v>
      </c>
      <c r="D19" s="136">
        <f t="shared" si="0"/>
        <v>0</v>
      </c>
      <c r="E19" s="136">
        <f t="shared" si="0"/>
        <v>0</v>
      </c>
      <c r="F19" s="136">
        <f>SUM(C19:E19)</f>
        <v>0</v>
      </c>
    </row>
    <row r="20" spans="1:6" ht="24">
      <c r="A20" s="126"/>
      <c r="B20" s="16" t="s">
        <v>627</v>
      </c>
      <c r="C20" s="136">
        <f t="shared" si="0"/>
        <v>0</v>
      </c>
      <c r="D20" s="136">
        <f t="shared" si="0"/>
        <v>0</v>
      </c>
      <c r="E20" s="136">
        <f t="shared" si="0"/>
        <v>0</v>
      </c>
      <c r="F20" s="136">
        <f>SUM(C20:E20)</f>
        <v>0</v>
      </c>
    </row>
    <row r="21" spans="1:6" ht="12">
      <c r="A21" s="126"/>
      <c r="B21" s="16" t="s">
        <v>628</v>
      </c>
      <c r="C21" s="136">
        <f t="shared" si="0"/>
        <v>0</v>
      </c>
      <c r="D21" s="136">
        <f t="shared" si="0"/>
        <v>0</v>
      </c>
      <c r="E21" s="136">
        <f t="shared" si="0"/>
        <v>0</v>
      </c>
      <c r="F21" s="136">
        <f>SUM(C21:E21)</f>
        <v>0</v>
      </c>
    </row>
    <row r="22" spans="1:6" ht="24">
      <c r="A22" s="126"/>
      <c r="B22" s="137" t="s">
        <v>629</v>
      </c>
      <c r="C22" s="140">
        <f>IF(C18=0,0,F22)</f>
        <v>0</v>
      </c>
      <c r="D22" s="140">
        <f>IF(D18=0,0,F22)</f>
        <v>0</v>
      </c>
      <c r="E22" s="140">
        <f>IF(E18=0,0,F22)</f>
        <v>0</v>
      </c>
      <c r="F22" s="141">
        <f>IF(OR(F8=0,F18="",F18=0),0,ROUND(F8/F18,2))</f>
        <v>0</v>
      </c>
    </row>
    <row r="23" spans="1:6" ht="24">
      <c r="A23" s="126"/>
      <c r="B23" s="137" t="s">
        <v>630</v>
      </c>
      <c r="C23" s="133"/>
      <c r="D23" s="133"/>
      <c r="E23" s="133"/>
      <c r="F23" s="134"/>
    </row>
    <row r="24" spans="1:6" ht="12">
      <c r="A24" s="126"/>
      <c r="B24" s="16" t="s">
        <v>631</v>
      </c>
      <c r="C24" s="141">
        <f>IF(OR(C22=0,C15="",C15=0),0,ROUND(C22/C15,2))</f>
        <v>0</v>
      </c>
      <c r="D24" s="141">
        <f>IF(OR(D22=0,D15="",D15=0),0,ROUND(D22/D15,2))</f>
        <v>0</v>
      </c>
      <c r="E24" s="141">
        <f>IF(OR(E22=0,E15="",E15=0),0,ROUND(E22/E15,2))</f>
        <v>0</v>
      </c>
      <c r="F24" s="142"/>
    </row>
    <row r="25" spans="1:6" ht="24">
      <c r="A25" s="126"/>
      <c r="B25" s="16" t="s">
        <v>632</v>
      </c>
      <c r="C25" s="141">
        <f>IF(OR(C22=0,C16="",C16=0),0,ROUND(C22/C16,2))</f>
        <v>0</v>
      </c>
      <c r="D25" s="141">
        <f>IF(OR(D22=0,D16="",D16=0),0,ROUND(D22/D16,2))</f>
        <v>0</v>
      </c>
      <c r="E25" s="141">
        <f>IF(OR(E22=0,E16="",E16=0),0,ROUND(E22/E16,2))</f>
        <v>0</v>
      </c>
      <c r="F25" s="142"/>
    </row>
    <row r="26" spans="1:6" ht="12">
      <c r="A26" s="126"/>
      <c r="B26" s="143" t="s">
        <v>633</v>
      </c>
      <c r="C26" s="141">
        <f>IF(OR(C22=0,C17="",C17=0),0,ROUND(C22/C17,2))</f>
        <v>0</v>
      </c>
      <c r="D26" s="141">
        <f>IF(OR(D22=0,D17="",D17=0),0,ROUND(D22/D17,2))</f>
        <v>0</v>
      </c>
      <c r="E26" s="141">
        <f>IF(OR(E22=0,E17="",E17=0),0,ROUND(E22/E17,2))</f>
        <v>0</v>
      </c>
      <c r="F26" s="142"/>
    </row>
    <row r="27" spans="1:6" ht="60">
      <c r="A27" s="126"/>
      <c r="B27" s="21" t="s">
        <v>634</v>
      </c>
      <c r="C27" s="144">
        <v>0.5</v>
      </c>
      <c r="D27" s="144">
        <v>0.5</v>
      </c>
      <c r="E27" s="144">
        <v>0.5</v>
      </c>
      <c r="F27" s="142"/>
    </row>
    <row r="28" spans="1:6" ht="24" customHeight="1">
      <c r="A28" s="126"/>
      <c r="B28" s="145" t="s">
        <v>635</v>
      </c>
      <c r="C28" s="136">
        <f>SUM(C30:C33)</f>
        <v>0</v>
      </c>
      <c r="D28" s="136">
        <f>SUM(D30:D33)</f>
        <v>0</v>
      </c>
      <c r="E28" s="136">
        <f>SUM(E30:E33)</f>
        <v>0</v>
      </c>
      <c r="F28" s="71">
        <f>SUM(C28:E28)</f>
        <v>0</v>
      </c>
    </row>
    <row r="29" spans="1:6" ht="12">
      <c r="A29" s="126"/>
      <c r="B29" s="10" t="s">
        <v>636</v>
      </c>
      <c r="C29" s="146"/>
      <c r="D29" s="133"/>
      <c r="E29" s="133"/>
      <c r="F29" s="134"/>
    </row>
    <row r="30" spans="1:6" ht="12">
      <c r="A30" s="126"/>
      <c r="B30" s="16" t="s">
        <v>637</v>
      </c>
      <c r="C30" s="136">
        <f>ROUND(C11*C24*12,0)</f>
        <v>0</v>
      </c>
      <c r="D30" s="136">
        <f>ROUND(D11*D24*12,0)</f>
        <v>0</v>
      </c>
      <c r="E30" s="136">
        <f>ROUND(E11*E24*12,0)</f>
        <v>0</v>
      </c>
      <c r="F30" s="136">
        <f>SUM(C30:E30)</f>
        <v>0</v>
      </c>
    </row>
    <row r="31" spans="1:6" ht="12">
      <c r="A31" s="126"/>
      <c r="B31" s="16" t="s">
        <v>638</v>
      </c>
      <c r="C31" s="136">
        <f>ROUND(C12*C25*C27*12,0)</f>
        <v>0</v>
      </c>
      <c r="D31" s="136">
        <f>ROUND(D12*D25*D27*12,0)</f>
        <v>0</v>
      </c>
      <c r="E31" s="136">
        <f>ROUND(E12*E25*E27*12,0)</f>
        <v>0</v>
      </c>
      <c r="F31" s="136">
        <f>SUM(C31:E31)</f>
        <v>0</v>
      </c>
    </row>
    <row r="32" spans="1:6" ht="12">
      <c r="A32" s="126"/>
      <c r="B32" s="16" t="s">
        <v>639</v>
      </c>
      <c r="C32" s="136">
        <f>ROUND(C12*C25*(1-C27)*12,0)</f>
        <v>0</v>
      </c>
      <c r="D32" s="136">
        <f>ROUND(D12*D25*(1-D27)*12,0)</f>
        <v>0</v>
      </c>
      <c r="E32" s="136">
        <f>ROUND(E12*E25*(1-E27)*12,0)</f>
        <v>0</v>
      </c>
      <c r="F32" s="136">
        <f>SUM(C32:E32)</f>
        <v>0</v>
      </c>
    </row>
    <row r="33" spans="1:6" ht="12">
      <c r="A33" s="126"/>
      <c r="B33" s="143" t="s">
        <v>640</v>
      </c>
      <c r="C33" s="136">
        <f>ROUND(C13*C26*12,0)</f>
        <v>0</v>
      </c>
      <c r="D33" s="136">
        <f>ROUND(D13*D26*12,0)</f>
        <v>0</v>
      </c>
      <c r="E33" s="136">
        <f>ROUND(E13*E26*12,0)</f>
        <v>0</v>
      </c>
      <c r="F33" s="136">
        <f>SUM(C33:E33)</f>
        <v>0</v>
      </c>
    </row>
    <row r="34" spans="1:6" ht="24">
      <c r="A34" s="126"/>
      <c r="B34" s="145" t="s">
        <v>841</v>
      </c>
      <c r="C34" s="51"/>
      <c r="D34" s="51"/>
      <c r="E34" s="51"/>
      <c r="F34" s="147"/>
    </row>
    <row r="35" spans="1:6" ht="12">
      <c r="A35" s="126"/>
      <c r="B35" s="10" t="s">
        <v>842</v>
      </c>
      <c r="C35" s="71">
        <f>C30+C31</f>
        <v>0</v>
      </c>
      <c r="D35" s="71">
        <f>D30+D31</f>
        <v>0</v>
      </c>
      <c r="E35" s="71">
        <f>E30+E31</f>
        <v>0</v>
      </c>
      <c r="F35" s="71">
        <f>SUM(C35:E35)</f>
        <v>0</v>
      </c>
    </row>
    <row r="36" spans="1:6" ht="12">
      <c r="A36" s="148"/>
      <c r="B36" s="21" t="s">
        <v>843</v>
      </c>
      <c r="C36" s="71">
        <f>C32+C33</f>
        <v>0</v>
      </c>
      <c r="D36" s="71">
        <f>D32+D33</f>
        <v>0</v>
      </c>
      <c r="E36" s="71">
        <f>E32+E33</f>
        <v>0</v>
      </c>
      <c r="F36" s="71">
        <f>SUM(C36:E36)</f>
        <v>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844</v>
      </c>
    </row>
    <row r="3" ht="12">
      <c r="A3" s="3" t="s">
        <v>845</v>
      </c>
    </row>
    <row r="4" spans="1:6" s="2" customFormat="1" ht="12">
      <c r="A4" s="304" t="s">
        <v>846</v>
      </c>
      <c r="B4" s="304" t="s">
        <v>847</v>
      </c>
      <c r="C4" s="305" t="s">
        <v>848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849</v>
      </c>
      <c r="C7" s="123"/>
      <c r="D7" s="123"/>
      <c r="E7" s="123"/>
      <c r="F7" s="124"/>
      <c r="G7" s="125"/>
    </row>
    <row r="8" spans="1:6" ht="48">
      <c r="A8" s="126"/>
      <c r="B8" s="152" t="s">
        <v>850</v>
      </c>
      <c r="C8" s="160">
        <f>ROUND(TE!E12*F8,0)</f>
        <v>0</v>
      </c>
      <c r="D8" s="160">
        <f>ROUND(TE!F12*F8,0)</f>
        <v>0</v>
      </c>
      <c r="E8" s="160">
        <f>ROUND(TE!G12*F8,0)</f>
        <v>0</v>
      </c>
      <c r="F8" s="130">
        <v>0</v>
      </c>
    </row>
    <row r="9" spans="1:6" ht="12">
      <c r="A9" s="126"/>
      <c r="B9" s="155" t="s">
        <v>851</v>
      </c>
      <c r="C9" s="156"/>
      <c r="D9" s="156"/>
      <c r="E9" s="156"/>
      <c r="F9" s="157"/>
    </row>
    <row r="10" spans="1:6" ht="48">
      <c r="A10" s="126"/>
      <c r="B10" s="10" t="s">
        <v>852</v>
      </c>
      <c r="C10" s="131">
        <f>C12+C13</f>
        <v>203</v>
      </c>
      <c r="D10" s="131">
        <f>D12+D13</f>
        <v>0</v>
      </c>
      <c r="E10" s="131">
        <f>E12+E13</f>
        <v>0</v>
      </c>
      <c r="F10" s="132">
        <f>SUM(C10:E10)</f>
        <v>203</v>
      </c>
    </row>
    <row r="11" spans="1:6" ht="12">
      <c r="A11" s="126"/>
      <c r="B11" s="10" t="s">
        <v>853</v>
      </c>
      <c r="C11" s="133"/>
      <c r="D11" s="133"/>
      <c r="E11" s="133"/>
      <c r="F11" s="134"/>
    </row>
    <row r="12" spans="1:6" ht="24">
      <c r="A12" s="126"/>
      <c r="B12" s="16" t="s">
        <v>854</v>
      </c>
      <c r="C12" s="135">
        <f>'T4'!C11+'T4'!C26</f>
        <v>200</v>
      </c>
      <c r="D12" s="135">
        <f>'T4'!D11+'T4'!D26</f>
        <v>0</v>
      </c>
      <c r="E12" s="135">
        <f>'T4'!E11+'T4'!E26</f>
        <v>0</v>
      </c>
      <c r="F12" s="136">
        <f>SUM(C12:E12)</f>
        <v>200</v>
      </c>
    </row>
    <row r="13" spans="1:6" ht="12">
      <c r="A13" s="126"/>
      <c r="B13" s="143" t="s">
        <v>855</v>
      </c>
      <c r="C13" s="135">
        <f>'T4'!C12+'T4'!C27</f>
        <v>3</v>
      </c>
      <c r="D13" s="135">
        <f>'T4'!D12+'T4'!D27</f>
        <v>0</v>
      </c>
      <c r="E13" s="135">
        <f>'T4'!E12+'T4'!E27</f>
        <v>0</v>
      </c>
      <c r="F13" s="136">
        <f>SUM(C13:E13)</f>
        <v>3</v>
      </c>
    </row>
    <row r="14" spans="1:6" ht="24">
      <c r="A14" s="126"/>
      <c r="B14" s="10" t="s">
        <v>856</v>
      </c>
      <c r="C14" s="131">
        <f>C16+C17</f>
        <v>203</v>
      </c>
      <c r="D14" s="131">
        <f>D16+D17</f>
        <v>0</v>
      </c>
      <c r="E14" s="131">
        <f>E16+E17</f>
        <v>0</v>
      </c>
      <c r="F14" s="132">
        <f>SUM(C14:E14)</f>
        <v>203</v>
      </c>
    </row>
    <row r="15" spans="1:6" ht="12">
      <c r="A15" s="126"/>
      <c r="B15" s="10" t="s">
        <v>857</v>
      </c>
      <c r="C15" s="133"/>
      <c r="D15" s="133"/>
      <c r="E15" s="133"/>
      <c r="F15" s="134"/>
    </row>
    <row r="16" spans="1:6" ht="24">
      <c r="A16" s="126"/>
      <c r="B16" s="16" t="s">
        <v>858</v>
      </c>
      <c r="C16" s="135">
        <f>'T6'!I20+'T4'!C26</f>
        <v>200</v>
      </c>
      <c r="D16" s="135">
        <f>'T6'!I27+'T4'!D26</f>
        <v>0</v>
      </c>
      <c r="E16" s="135">
        <f>'T6'!I34+'T4'!E26</f>
        <v>0</v>
      </c>
      <c r="F16" s="136">
        <f>SUM(C16:E16)</f>
        <v>200</v>
      </c>
    </row>
    <row r="17" spans="1:6" ht="12">
      <c r="A17" s="126"/>
      <c r="B17" s="16" t="s">
        <v>859</v>
      </c>
      <c r="C17" s="135">
        <f>'T6'!J20+'T4'!C27</f>
        <v>3</v>
      </c>
      <c r="D17" s="135">
        <f>'T6'!J27+'T4'!D27</f>
        <v>0</v>
      </c>
      <c r="E17" s="135">
        <f>'T6'!J34+'T4'!E27</f>
        <v>0</v>
      </c>
      <c r="F17" s="136">
        <f>SUM(C17:E17)</f>
        <v>3</v>
      </c>
    </row>
    <row r="18" spans="1:6" ht="12">
      <c r="A18" s="126"/>
      <c r="B18" s="137" t="s">
        <v>860</v>
      </c>
      <c r="C18" s="158">
        <f>F18</f>
        <v>1</v>
      </c>
      <c r="D18" s="158">
        <f>F18</f>
        <v>1</v>
      </c>
      <c r="E18" s="158">
        <f>F18</f>
        <v>1</v>
      </c>
      <c r="F18" s="159">
        <v>1</v>
      </c>
    </row>
    <row r="19" spans="1:6" ht="24">
      <c r="A19" s="126"/>
      <c r="B19" s="137" t="s">
        <v>861</v>
      </c>
      <c r="C19" s="136">
        <f>C20+C21</f>
        <v>2436</v>
      </c>
      <c r="D19" s="136">
        <f>D20+D21</f>
        <v>0</v>
      </c>
      <c r="E19" s="136">
        <f>E20+E21</f>
        <v>0</v>
      </c>
      <c r="F19" s="71">
        <f>SUM(C19:E19)</f>
        <v>2436</v>
      </c>
    </row>
    <row r="20" spans="1:6" ht="24">
      <c r="A20" s="126"/>
      <c r="B20" s="16" t="s">
        <v>862</v>
      </c>
      <c r="C20" s="136">
        <f>IF(OR(C16=0,C18="",C18=0),0,ROUND(C16*12/C18,0))</f>
        <v>2400</v>
      </c>
      <c r="D20" s="136">
        <f>IF(OR(D16=0,D18="",D18=0),0,ROUND(D16*12/D18,0))</f>
        <v>0</v>
      </c>
      <c r="E20" s="136">
        <f>IF(OR(E16=0,E18="",E18=0),0,ROUND(E16*12/E18,0))</f>
        <v>0</v>
      </c>
      <c r="F20" s="136">
        <f>SUM(C20:E20)</f>
        <v>2400</v>
      </c>
    </row>
    <row r="21" spans="1:6" ht="12">
      <c r="A21" s="126"/>
      <c r="B21" s="16" t="s">
        <v>863</v>
      </c>
      <c r="C21" s="136">
        <f>IF(OR(C17=0,C18="",C18=0),0,ROUND(C17*12/C18,0))</f>
        <v>36</v>
      </c>
      <c r="D21" s="136">
        <f>IF(OR(D17=0,D18="",D18=0),0,ROUND(D17*12/D18,0))</f>
        <v>0</v>
      </c>
      <c r="E21" s="136">
        <f>IF(OR(E17=0,E18="",E18=0),0,ROUND(E17*12/E18,0))</f>
        <v>0</v>
      </c>
      <c r="F21" s="136">
        <f>SUM(C21:E21)</f>
        <v>36</v>
      </c>
    </row>
    <row r="22" spans="1:6" ht="36">
      <c r="A22" s="126"/>
      <c r="B22" s="137" t="s">
        <v>864</v>
      </c>
      <c r="C22" s="141">
        <f>IF(OR(C8=0,C19="",C19=0),0,ROUND(C8/C19,2))</f>
        <v>0</v>
      </c>
      <c r="D22" s="141">
        <f>IF(OR(D8=0,D19="",D19=0),0,ROUND(D8/D19,2))</f>
        <v>0</v>
      </c>
      <c r="E22" s="141">
        <f>IF(OR(E8=0,E19="",E19=0),0,ROUND(E8/E19,2))</f>
        <v>0</v>
      </c>
      <c r="F22" s="141">
        <f>IF(OR(F8=0,F19="",F19=0),0,ROUND(F8/F19,2))</f>
        <v>0</v>
      </c>
    </row>
    <row r="23" spans="1:6" ht="36">
      <c r="A23" s="126"/>
      <c r="B23" s="137" t="s">
        <v>865</v>
      </c>
      <c r="C23" s="133"/>
      <c r="D23" s="133"/>
      <c r="E23" s="133"/>
      <c r="F23" s="134"/>
    </row>
    <row r="24" spans="1:6" ht="24">
      <c r="A24" s="126"/>
      <c r="B24" s="16" t="s">
        <v>866</v>
      </c>
      <c r="C24" s="141">
        <f>IF(OR(C22=0,C18="",C18=0),0,ROUND(C22/C18,2))</f>
        <v>0</v>
      </c>
      <c r="D24" s="141">
        <f>IF(OR(D22=0,D18="",D18=0),0,ROUND(D22/D18,2))</f>
        <v>0</v>
      </c>
      <c r="E24" s="141">
        <f>IF(OR(E22=0,E18="",E18=0),0,ROUND(E22/E18,2))</f>
        <v>0</v>
      </c>
      <c r="F24" s="142"/>
    </row>
    <row r="25" spans="1:6" ht="12">
      <c r="A25" s="126"/>
      <c r="B25" s="16" t="s">
        <v>867</v>
      </c>
      <c r="C25" s="141">
        <f>IF(OR(C22=0,C18="",C18=0),0,ROUND(C22/C18,2))</f>
        <v>0</v>
      </c>
      <c r="D25" s="141">
        <f>IF(OR(D22=0,D18="",D18=0),0,ROUND(D22/D18,2))</f>
        <v>0</v>
      </c>
      <c r="E25" s="141">
        <f>IF(OR(E22=0,E18="",E18=0),0,ROUND(E22/E18,2))</f>
        <v>0</v>
      </c>
      <c r="F25" s="142"/>
    </row>
    <row r="26" spans="1:6" ht="24" customHeight="1">
      <c r="A26" s="126"/>
      <c r="B26" s="145" t="s">
        <v>868</v>
      </c>
      <c r="C26" s="136">
        <f>SUM(C29:C30)</f>
        <v>0</v>
      </c>
      <c r="D26" s="136">
        <f>SUM(D29:D30)</f>
        <v>0</v>
      </c>
      <c r="E26" s="136">
        <f>SUM(E29:E30)</f>
        <v>0</v>
      </c>
      <c r="F26" s="71">
        <f>SUM(C26:E26)</f>
        <v>0</v>
      </c>
    </row>
    <row r="27" spans="1:6" ht="12">
      <c r="A27" s="126"/>
      <c r="B27" s="10" t="s">
        <v>869</v>
      </c>
      <c r="C27" s="146"/>
      <c r="D27" s="133"/>
      <c r="E27" s="133"/>
      <c r="F27" s="134"/>
    </row>
    <row r="28" spans="1:6" ht="12">
      <c r="A28" s="126"/>
      <c r="B28" s="16" t="s">
        <v>870</v>
      </c>
      <c r="C28" s="149"/>
      <c r="D28" s="149"/>
      <c r="E28" s="149"/>
      <c r="F28" s="149"/>
    </row>
    <row r="29" spans="1:6" ht="12">
      <c r="A29" s="126"/>
      <c r="B29" s="16" t="s">
        <v>871</v>
      </c>
      <c r="C29" s="49">
        <f>'T6'!L20</f>
        <v>0</v>
      </c>
      <c r="D29" s="49">
        <f>'T6'!L27</f>
        <v>0</v>
      </c>
      <c r="E29" s="49">
        <f>'T6'!L34</f>
        <v>0</v>
      </c>
      <c r="F29" s="136">
        <f>SUM(C29:E29)</f>
        <v>0</v>
      </c>
    </row>
    <row r="30" spans="1:6" ht="12">
      <c r="A30" s="126"/>
      <c r="B30" s="143" t="s">
        <v>872</v>
      </c>
      <c r="C30" s="49">
        <f>'T6'!M20</f>
        <v>0</v>
      </c>
      <c r="D30" s="49">
        <f>'T6'!M27</f>
        <v>0</v>
      </c>
      <c r="E30" s="49">
        <f>'T6'!M34</f>
        <v>0</v>
      </c>
      <c r="F30" s="136">
        <f>SUM(C30:E30)</f>
        <v>0</v>
      </c>
    </row>
    <row r="31" spans="1:6" ht="24">
      <c r="A31" s="126"/>
      <c r="B31" s="10" t="s">
        <v>873</v>
      </c>
      <c r="C31" s="70"/>
      <c r="D31" s="70"/>
      <c r="E31" s="70"/>
      <c r="F31" s="130"/>
    </row>
    <row r="32" spans="1:6" ht="12">
      <c r="A32" s="148"/>
      <c r="B32" s="21" t="s">
        <v>874</v>
      </c>
      <c r="C32" s="71">
        <f>C29+C30</f>
        <v>0</v>
      </c>
      <c r="D32" s="71">
        <f>D29+D30</f>
        <v>0</v>
      </c>
      <c r="E32" s="71">
        <f>E29+E30</f>
        <v>0</v>
      </c>
      <c r="F32" s="71">
        <f>SUM(C32:E32)</f>
        <v>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875</v>
      </c>
    </row>
    <row r="3" ht="12">
      <c r="A3" s="3" t="s">
        <v>876</v>
      </c>
    </row>
    <row r="4" spans="1:6" s="2" customFormat="1" ht="12">
      <c r="A4" s="304" t="s">
        <v>877</v>
      </c>
      <c r="B4" s="304" t="s">
        <v>878</v>
      </c>
      <c r="C4" s="305" t="s">
        <v>879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6" ht="24">
      <c r="A7" s="121">
        <v>2</v>
      </c>
      <c r="B7" s="122" t="s">
        <v>880</v>
      </c>
      <c r="C7" s="123"/>
      <c r="D7" s="123"/>
      <c r="E7" s="123"/>
      <c r="F7" s="124"/>
    </row>
    <row r="8" spans="1:6" ht="36">
      <c r="A8" s="161"/>
      <c r="B8" s="10" t="s">
        <v>881</v>
      </c>
      <c r="C8" s="162">
        <f>TF1!C22</f>
        <v>0</v>
      </c>
      <c r="D8" s="162">
        <f>TF1!D22</f>
        <v>0</v>
      </c>
      <c r="E8" s="162">
        <f>TF1!E22</f>
        <v>0</v>
      </c>
      <c r="F8" s="163"/>
    </row>
    <row r="9" spans="1:6" ht="48.75" customHeight="1">
      <c r="A9" s="161"/>
      <c r="B9" s="145" t="s">
        <v>882</v>
      </c>
      <c r="C9" s="164">
        <f>TF2!C22</f>
        <v>0</v>
      </c>
      <c r="D9" s="164">
        <f>TF2!D22</f>
        <v>0</v>
      </c>
      <c r="E9" s="164">
        <f>TF2!E22</f>
        <v>0</v>
      </c>
      <c r="F9" s="165"/>
    </row>
    <row r="10" spans="1:6" ht="60">
      <c r="A10" s="161"/>
      <c r="B10" s="145" t="s">
        <v>883</v>
      </c>
      <c r="C10" s="164">
        <f>TF3!C22</f>
        <v>0</v>
      </c>
      <c r="D10" s="164">
        <f>TF3!D22</f>
        <v>0</v>
      </c>
      <c r="E10" s="164">
        <f>TF3!E22</f>
        <v>0</v>
      </c>
      <c r="F10" s="165"/>
    </row>
    <row r="11" spans="1:6" ht="60">
      <c r="A11" s="161"/>
      <c r="B11" s="145" t="s">
        <v>884</v>
      </c>
      <c r="C11" s="164">
        <f>TF4!C22</f>
        <v>0</v>
      </c>
      <c r="D11" s="164">
        <f>TF4!D22</f>
        <v>0</v>
      </c>
      <c r="E11" s="164">
        <f>TF4!E22</f>
        <v>0</v>
      </c>
      <c r="F11" s="165"/>
    </row>
    <row r="12" spans="1:6" ht="48">
      <c r="A12" s="161"/>
      <c r="B12" s="145" t="s">
        <v>885</v>
      </c>
      <c r="C12" s="164">
        <f>TF5!C22</f>
        <v>1.72</v>
      </c>
      <c r="D12" s="164">
        <f>TF5!D22</f>
        <v>0</v>
      </c>
      <c r="E12" s="164">
        <f>TF5!E22</f>
        <v>0</v>
      </c>
      <c r="F12" s="165"/>
    </row>
    <row r="13" spans="1:6" ht="48">
      <c r="A13" s="166"/>
      <c r="B13" s="167" t="s">
        <v>886</v>
      </c>
      <c r="C13" s="164">
        <f>TF6!C22</f>
        <v>0</v>
      </c>
      <c r="D13" s="164">
        <f>TF6!D22</f>
        <v>0</v>
      </c>
      <c r="E13" s="164">
        <f>TF6!E22</f>
        <v>0</v>
      </c>
      <c r="F13" s="165"/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16384" width="9.140625" style="1" customWidth="1"/>
  </cols>
  <sheetData>
    <row r="2" ht="12">
      <c r="A2" s="2" t="s">
        <v>887</v>
      </c>
    </row>
    <row r="3" ht="12">
      <c r="A3" s="3" t="s">
        <v>888</v>
      </c>
    </row>
    <row r="4" spans="1:6" s="2" customFormat="1" ht="12">
      <c r="A4" s="304" t="s">
        <v>889</v>
      </c>
      <c r="B4" s="304" t="s">
        <v>890</v>
      </c>
      <c r="C4" s="305" t="s">
        <v>891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6" ht="25.5" customHeight="1">
      <c r="A7" s="121">
        <v>3</v>
      </c>
      <c r="B7" s="311" t="s">
        <v>892</v>
      </c>
      <c r="C7" s="311"/>
      <c r="D7" s="311"/>
      <c r="E7" s="311"/>
      <c r="F7" s="124"/>
    </row>
    <row r="8" spans="1:6" ht="36">
      <c r="A8" s="161"/>
      <c r="B8" s="10" t="s">
        <v>893</v>
      </c>
      <c r="C8" s="168"/>
      <c r="D8" s="70"/>
      <c r="E8" s="70"/>
      <c r="F8" s="130"/>
    </row>
    <row r="9" spans="1:6" ht="12">
      <c r="A9" s="161"/>
      <c r="B9" s="16" t="s">
        <v>894</v>
      </c>
      <c r="C9" s="70"/>
      <c r="D9" s="70"/>
      <c r="E9" s="70"/>
      <c r="F9" s="130"/>
    </row>
    <row r="10" spans="1:6" ht="12">
      <c r="A10" s="161"/>
      <c r="B10" s="19" t="str">
        <f>IF('T5'!D14="","",CONCATENATE("1.  przyłącze  DN  ",'T5'!D14,"  "))</f>
        <v>1.  przyłącze  DN  25;32  </v>
      </c>
      <c r="C10" s="164">
        <f>IF(B10="",0,TF1!C24+TF4!C24+'T5'!K14)</f>
        <v>1.72</v>
      </c>
      <c r="D10" s="164">
        <f>IF(B10="",0,TF1!D24+TF4!D24+'T5'!K21)</f>
        <v>0</v>
      </c>
      <c r="E10" s="164">
        <f>IF(B10="",0,TF1!E24+TF4!E24+'T5'!K28)</f>
        <v>0</v>
      </c>
      <c r="F10" s="142"/>
    </row>
    <row r="11" spans="1:6" ht="12">
      <c r="A11" s="161"/>
      <c r="B11" s="19" t="str">
        <f>IF('T5'!D15="","",CONCATENATE("2.  przyłącze  DN  ",'T5'!D15,"  "))</f>
        <v>2.  przyłącze  DN  40;50  </v>
      </c>
      <c r="C11" s="164">
        <f>IF(B11="",0,TF1!C24+TF4!C24+'T5'!K15)</f>
        <v>3.96</v>
      </c>
      <c r="D11" s="164">
        <f>IF(B11="",0,TF1!D24+TF4!D24+'T5'!K22)</f>
        <v>0</v>
      </c>
      <c r="E11" s="164">
        <f>IF(B11="",0,TF1!E24+TF4!E24+'T5'!K29)</f>
        <v>0</v>
      </c>
      <c r="F11" s="142"/>
    </row>
    <row r="12" spans="1:6" ht="12">
      <c r="A12" s="161"/>
      <c r="B12" s="19" t="str">
        <f>IF('T5'!D16="","",CONCATENATE("3.  przyłącze  DN  ",'T5'!D16,"  "))</f>
        <v>3.  przyłącze  DN  65;80  </v>
      </c>
      <c r="C12" s="164">
        <f>IF(B12="",0,TF1!C24+TF4!C24+'T5'!K16)</f>
        <v>10.32</v>
      </c>
      <c r="D12" s="164">
        <f>IF(B12="",0,TF1!D24+TF4!D24+'T5'!K23)</f>
        <v>0</v>
      </c>
      <c r="E12" s="164">
        <f>IF(B12="",0,TF1!E24+TF4!E24+'T5'!K30)</f>
        <v>0</v>
      </c>
      <c r="F12" s="142"/>
    </row>
    <row r="13" spans="1:6" ht="12">
      <c r="A13" s="161"/>
      <c r="B13" s="19" t="str">
        <f>IF('T5'!D17="","",CONCATENATE("4.  przyłącze  DN  ",'T5'!D17,"  "))</f>
        <v>4.  przyłącze  DN  100;125  </v>
      </c>
      <c r="C13" s="164">
        <f>IF(B13="",0,TF1!C24+TF4!C24+'T5'!K17)</f>
        <v>24.42</v>
      </c>
      <c r="D13" s="164">
        <f>IF(B13="",0,TF1!D24+TF4!D24+'T5'!K24)</f>
        <v>0</v>
      </c>
      <c r="E13" s="164">
        <f>IF(B13="",0,TF1!E24+TF4!E24+'T5'!K31)</f>
        <v>0</v>
      </c>
      <c r="F13" s="142"/>
    </row>
    <row r="14" spans="1:6" ht="12">
      <c r="A14" s="161"/>
      <c r="B14" s="19" t="str">
        <f>IF('T5'!D18="","",CONCATENATE("5.  przyłącze  DN  ",'T5'!D18,"  "))</f>
        <v>5.  przyłącze  DN  150;200  </v>
      </c>
      <c r="C14" s="164">
        <f>IF(B14="",0,TF1!C24+TF4!C24+'T5'!K18)</f>
        <v>57.28</v>
      </c>
      <c r="D14" s="164">
        <f>IF(B14="",0,TF1!D24+TF4!D24+'T5'!K25)</f>
        <v>0</v>
      </c>
      <c r="E14" s="164">
        <f>IF(B14="",0,TF1!E24+TF4!E24+'T5'!K32)</f>
        <v>0</v>
      </c>
      <c r="F14" s="142"/>
    </row>
    <row r="15" spans="1:6" ht="12">
      <c r="A15" s="161"/>
      <c r="B15" s="19">
        <f>IF('T5'!D19="","",CONCATENATE("6.  przyłącze  DN  ",'T5'!D19,"  "))</f>
      </c>
      <c r="C15" s="164">
        <f>IF(B15="",0,TF1!C24+TF4!C24+'T5'!K19)</f>
        <v>0</v>
      </c>
      <c r="D15" s="164">
        <f>IF(B15="",0,TF1!D24+TF4!D24+'T5'!K26)</f>
        <v>0</v>
      </c>
      <c r="E15" s="164">
        <f>IF(B15="",0,TF1!E24+TF4!E24+'T5'!K33)</f>
        <v>0</v>
      </c>
      <c r="F15" s="142"/>
    </row>
    <row r="16" spans="1:6" ht="24">
      <c r="A16" s="161"/>
      <c r="B16" s="16" t="s">
        <v>895</v>
      </c>
      <c r="C16" s="70"/>
      <c r="D16" s="70"/>
      <c r="E16" s="70"/>
      <c r="F16" s="130"/>
    </row>
    <row r="17" spans="1:6" ht="12">
      <c r="A17" s="161"/>
      <c r="B17" s="19" t="str">
        <f>IF('T5'!D21="","",CONCATENATE("1.  przyłącze  DN  ",'T5'!D21,"  "))</f>
        <v>1.  przyłącze  DN    25; 32  </v>
      </c>
      <c r="C17" s="164">
        <f>IF(B17="",0,TF1!C25+TF4!C25+'T5'!K14+'T6'!K14)</f>
        <v>1.72</v>
      </c>
      <c r="D17" s="164">
        <f>IF(B17="",0,TF1!D25+TF4!D25+'T5'!K21+'T6'!K21)</f>
        <v>0</v>
      </c>
      <c r="E17" s="164">
        <f>IF(B17="",0,TF1!E25+TF4!E25+'T5'!K28+'T6'!K28)</f>
        <v>0</v>
      </c>
      <c r="F17" s="142"/>
    </row>
    <row r="18" spans="1:6" ht="12">
      <c r="A18" s="161"/>
      <c r="B18" s="19" t="str">
        <f>IF('T5'!D22="","",CONCATENATE("2.  przyłącze  DN  ",'T5'!D22,"  "))</f>
        <v>2.  przyłącze  DN    40; 50  </v>
      </c>
      <c r="C18" s="164">
        <f>IF(B18="",0,TF1!C25+TF4!C25+'T5'!K15+'T6'!K15)</f>
        <v>3.96</v>
      </c>
      <c r="D18" s="164">
        <f>IF(B18="",0,TF1!D25+TF4!D25+'T5'!K22+'T6'!K22)</f>
        <v>0</v>
      </c>
      <c r="E18" s="164">
        <f>IF(B18="",0,TF1!E25+TF4!E25+'T5'!K29+'T6'!K29)</f>
        <v>0</v>
      </c>
      <c r="F18" s="142"/>
    </row>
    <row r="19" spans="1:6" ht="12">
      <c r="A19" s="161"/>
      <c r="B19" s="19" t="str">
        <f>IF('T5'!D23="","",CONCATENATE("3.  przyłącze  DN  ",'T5'!D23,"  "))</f>
        <v>3.  przyłącze  DN    65; 80  </v>
      </c>
      <c r="C19" s="164">
        <f>IF(B19="",0,TF1!C25+TF4!C25+'T5'!K16+'T6'!K16)</f>
        <v>10.32</v>
      </c>
      <c r="D19" s="164">
        <f>IF(B19="",0,TF1!D25+TF4!D25+'T5'!K23+'T6'!K23)</f>
        <v>0</v>
      </c>
      <c r="E19" s="164">
        <f>IF(B19="",0,TF1!E25+TF4!E25+'T5'!K30+'T6'!K30)</f>
        <v>0</v>
      </c>
      <c r="F19" s="142"/>
    </row>
    <row r="20" spans="1:6" ht="12">
      <c r="A20" s="161"/>
      <c r="B20" s="19" t="str">
        <f>IF('T5'!D24="","",CONCATENATE("4.  przyłącze  DN  ",'T5'!D24,"  "))</f>
        <v>4.  przyłącze  DN  100;125  </v>
      </c>
      <c r="C20" s="164">
        <f>IF(B20="",0,TF1!C25+TF4!C25+'T5'!K17+'T6'!K17)</f>
        <v>24.42</v>
      </c>
      <c r="D20" s="164">
        <f>IF(B20="",0,TF1!D25+TF4!D25+'T5'!K24+'T6'!K24)</f>
        <v>0</v>
      </c>
      <c r="E20" s="164">
        <f>IF(B20="",0,TF1!E25+TF4!E25+'T5'!K31+'T6'!K31)</f>
        <v>0</v>
      </c>
      <c r="F20" s="142"/>
    </row>
    <row r="21" spans="1:6" ht="12">
      <c r="A21" s="161"/>
      <c r="B21" s="19" t="str">
        <f>IF('T5'!D25="","",CONCATENATE("5.  przyłącze  DN  ",'T5'!D25,"  "))</f>
        <v>5.  przyłącze  DN  150;200  </v>
      </c>
      <c r="C21" s="164">
        <f>IF(B21="",0,TF1!C25+TF4!C25+'T5'!K18+'T6'!K18)</f>
        <v>57.28</v>
      </c>
      <c r="D21" s="164">
        <f>IF(B21="",0,TF1!D25+TF4!D25+'T5'!K25+'T6'!K25)</f>
        <v>0</v>
      </c>
      <c r="E21" s="164">
        <f>IF(B21="",0,TF1!E25+TF4!E25+'T5'!K32+'T6'!K32)</f>
        <v>0</v>
      </c>
      <c r="F21" s="142"/>
    </row>
    <row r="22" spans="1:6" ht="12">
      <c r="A22" s="161"/>
      <c r="B22" s="19">
        <f>IF('T5'!D26="","",CONCATENATE("6.  przyłącze  DN  ",'T5'!D26,"  "))</f>
      </c>
      <c r="C22" s="164">
        <f>IF(B22="",0,TF1!C25+TF4!C25+'T5'!K19+'T6'!K19)</f>
        <v>0</v>
      </c>
      <c r="D22" s="164">
        <f>IF(B22="",0,TF1!D25+TF4!D25+'T5'!K26+'T6'!K26)</f>
        <v>0</v>
      </c>
      <c r="E22" s="164">
        <f>IF(B22="",0,TF1!E25+TF4!E25+'T5'!K33+'T6'!K33)</f>
        <v>0</v>
      </c>
      <c r="F22" s="142"/>
    </row>
    <row r="23" spans="1:6" ht="12">
      <c r="A23" s="161"/>
      <c r="B23" s="16" t="s">
        <v>896</v>
      </c>
      <c r="C23" s="70"/>
      <c r="D23" s="70"/>
      <c r="E23" s="70"/>
      <c r="F23" s="130"/>
    </row>
    <row r="24" spans="1:6" ht="12">
      <c r="A24" s="161"/>
      <c r="B24" s="19" t="str">
        <f>IF('T5'!D28="","",CONCATENATE("1.  przyłącze  DN  ",'T5'!D28,"  "))</f>
        <v>1.  przyłącze  DN    25; 32  </v>
      </c>
      <c r="C24" s="164">
        <f>IF(B24="",0,TF1!C26+TF4!C26+'T6'!K14)</f>
        <v>0</v>
      </c>
      <c r="D24" s="164">
        <f>IF(B24="",0,TF1!D26+TF4!D26+'T6'!K21)</f>
        <v>0</v>
      </c>
      <c r="E24" s="164">
        <f>IF(B24="",0,TF1!E26+TF4!E26+'T6'!K28)</f>
        <v>0</v>
      </c>
      <c r="F24" s="142"/>
    </row>
    <row r="25" spans="1:6" ht="12">
      <c r="A25" s="161"/>
      <c r="B25" s="19" t="str">
        <f>IF('T5'!D29="","",CONCATENATE("2.  przyłącze  DN  ",'T5'!D29,"  "))</f>
        <v>2.  przyłącze  DN    40; 50  </v>
      </c>
      <c r="C25" s="164">
        <f>IF(B25="",0,TF1!C26+TF4!C26+'T6'!K15)</f>
        <v>0</v>
      </c>
      <c r="D25" s="164">
        <f>IF(B25="",0,TF1!D26+TF4!D26+'T6'!K22)</f>
        <v>0</v>
      </c>
      <c r="E25" s="164">
        <f>IF(B25="",0,TF1!E26+TF4!E26+'T6'!K29)</f>
        <v>0</v>
      </c>
      <c r="F25" s="142"/>
    </row>
    <row r="26" spans="1:6" ht="12">
      <c r="A26" s="161"/>
      <c r="B26" s="19" t="str">
        <f>IF('T5'!D30="","",CONCATENATE("3.  przyłącze  DN  ",'T5'!D30,"  "))</f>
        <v>3.  przyłącze  DN    65; 80  </v>
      </c>
      <c r="C26" s="164">
        <f>IF(B26="",0,TF1!C26+TF4!C26+'T6'!K16)</f>
        <v>0</v>
      </c>
      <c r="D26" s="164">
        <f>IF(B26="",0,TF1!D26+TF4!D26+'T6'!K23)</f>
        <v>0</v>
      </c>
      <c r="E26" s="164">
        <f>IF(B26="",0,TF1!E26+TF4!E26+'T6'!K30)</f>
        <v>0</v>
      </c>
      <c r="F26" s="142"/>
    </row>
    <row r="27" spans="1:6" ht="12">
      <c r="A27" s="161"/>
      <c r="B27" s="19" t="str">
        <f>IF('T5'!D31="","",CONCATENATE("4.  przyłącze  DN  ",'T5'!D31,"  "))</f>
        <v>4.  przyłącze  DN  100;125  </v>
      </c>
      <c r="C27" s="164">
        <f>IF(B27="",0,TF1!C26+TF4!C26+'T6'!K17)</f>
        <v>0</v>
      </c>
      <c r="D27" s="164">
        <f>IF(B27="",0,TF1!D26+TF4!D26+'T6'!K24)</f>
        <v>0</v>
      </c>
      <c r="E27" s="164">
        <f>IF(B27="",0,TF1!E26+TF4!E26+'T6'!K31)</f>
        <v>0</v>
      </c>
      <c r="F27" s="142"/>
    </row>
    <row r="28" spans="1:6" ht="12">
      <c r="A28" s="161"/>
      <c r="B28" s="19" t="str">
        <f>IF('T5'!D32="","",CONCATENATE("5.  przyłącze  DN  ",'T5'!D32,"  "))</f>
        <v>5.  przyłącze  DN  150;200  </v>
      </c>
      <c r="C28" s="164">
        <f>IF(B28="",0,TF1!C26+TF4!C26+'T6'!K18)</f>
        <v>0</v>
      </c>
      <c r="D28" s="164">
        <f>IF(B28="",0,TF1!D26+TF4!D26+'T6'!K25)</f>
        <v>0</v>
      </c>
      <c r="E28" s="164">
        <f>IF(B28="",0,TF1!E26+TF4!E26+'T6'!K32)</f>
        <v>0</v>
      </c>
      <c r="F28" s="142"/>
    </row>
    <row r="29" spans="1:6" ht="12">
      <c r="A29" s="161"/>
      <c r="B29" s="169">
        <f>IF('T5'!D33="","",CONCATENATE("6.  przyłącze  DN  ",'T5'!D33,"  "))</f>
      </c>
      <c r="C29" s="164">
        <f>IF(B29="",0,TF1!C26+TF4!C26+'T6'!K19)</f>
        <v>0</v>
      </c>
      <c r="D29" s="164">
        <f>IF(B29="",0,TF1!D26+TF4!D26+'T6'!K26)</f>
        <v>0</v>
      </c>
      <c r="E29" s="164">
        <f>IF(B29="",0,TF1!E26+TF4!E26+'T6'!K33)</f>
        <v>0</v>
      </c>
      <c r="F29" s="142"/>
    </row>
    <row r="30" spans="1:6" ht="36" customHeight="1">
      <c r="A30" s="161"/>
      <c r="B30" s="10" t="s">
        <v>897</v>
      </c>
      <c r="C30" s="70"/>
      <c r="D30" s="70"/>
      <c r="E30" s="70"/>
      <c r="F30" s="130"/>
    </row>
    <row r="31" spans="1:6" ht="12">
      <c r="A31" s="161"/>
      <c r="B31" s="16" t="s">
        <v>898</v>
      </c>
      <c r="C31" s="170">
        <v>0</v>
      </c>
      <c r="D31" s="170">
        <v>0</v>
      </c>
      <c r="E31" s="170">
        <v>0</v>
      </c>
      <c r="F31" s="142"/>
    </row>
    <row r="32" spans="1:6" ht="24">
      <c r="A32" s="161"/>
      <c r="B32" s="16" t="s">
        <v>899</v>
      </c>
      <c r="C32" s="164">
        <f>TF2!C25+TF4!C25</f>
        <v>0</v>
      </c>
      <c r="D32" s="164">
        <f>TF2!D25+TF4!D25</f>
        <v>0</v>
      </c>
      <c r="E32" s="164">
        <f>TF2!E25+TF4!E25</f>
        <v>0</v>
      </c>
      <c r="F32" s="142"/>
    </row>
    <row r="33" spans="1:6" ht="12">
      <c r="A33" s="161"/>
      <c r="B33" s="16" t="s">
        <v>900</v>
      </c>
      <c r="C33" s="164">
        <f>TF2!C26+TF4!C26</f>
        <v>0</v>
      </c>
      <c r="D33" s="164">
        <f>TF2!D26+TF4!D26</f>
        <v>0</v>
      </c>
      <c r="E33" s="164">
        <f>TF2!E26+TF4!E26</f>
        <v>0</v>
      </c>
      <c r="F33" s="142"/>
    </row>
    <row r="34" spans="1:6" ht="60">
      <c r="A34" s="161"/>
      <c r="B34" s="145" t="s">
        <v>901</v>
      </c>
      <c r="C34" s="51"/>
      <c r="D34" s="51"/>
      <c r="E34" s="51"/>
      <c r="F34" s="147"/>
    </row>
    <row r="35" spans="1:6" ht="12">
      <c r="A35" s="161"/>
      <c r="B35" s="16" t="s">
        <v>902</v>
      </c>
      <c r="C35" s="164">
        <f>TF3!C24+TF4!C24</f>
        <v>0</v>
      </c>
      <c r="D35" s="164">
        <f>TF3!D24+TF4!D24</f>
        <v>0</v>
      </c>
      <c r="E35" s="164">
        <f>TF3!E24+TF4!E24</f>
        <v>0</v>
      </c>
      <c r="F35" s="142"/>
    </row>
    <row r="36" spans="1:6" ht="24">
      <c r="A36" s="161"/>
      <c r="B36" s="16" t="s">
        <v>903</v>
      </c>
      <c r="C36" s="164">
        <f>TF3!C25+TF4!C25</f>
        <v>0</v>
      </c>
      <c r="D36" s="164">
        <f>TF3!D25+TF4!D25</f>
        <v>0</v>
      </c>
      <c r="E36" s="164">
        <f>TF3!E25+TF4!E25</f>
        <v>0</v>
      </c>
      <c r="F36" s="142"/>
    </row>
    <row r="37" spans="1:6" ht="12">
      <c r="A37" s="161"/>
      <c r="B37" s="16" t="s">
        <v>904</v>
      </c>
      <c r="C37" s="164">
        <f>TF3!C26+TF4!C26</f>
        <v>0</v>
      </c>
      <c r="D37" s="164">
        <f>TF3!D26+TF4!D26</f>
        <v>0</v>
      </c>
      <c r="E37" s="164">
        <f>TF3!E26+TF4!E26</f>
        <v>0</v>
      </c>
      <c r="F37" s="142"/>
    </row>
    <row r="38" spans="1:6" ht="48">
      <c r="A38" s="161"/>
      <c r="B38" s="145" t="s">
        <v>905</v>
      </c>
      <c r="C38" s="51"/>
      <c r="D38" s="51"/>
      <c r="E38" s="51"/>
      <c r="F38" s="147"/>
    </row>
    <row r="39" spans="1:6" ht="12">
      <c r="A39" s="161"/>
      <c r="B39" s="16" t="s">
        <v>906</v>
      </c>
      <c r="C39" s="164">
        <f>TF4!C24+TF5!C24</f>
        <v>1.72</v>
      </c>
      <c r="D39" s="164">
        <f>TF4!D24+TF5!D24</f>
        <v>0</v>
      </c>
      <c r="E39" s="164">
        <f>TF4!E24+TF5!E24</f>
        <v>0</v>
      </c>
      <c r="F39" s="142"/>
    </row>
    <row r="40" spans="1:6" ht="24">
      <c r="A40" s="161"/>
      <c r="B40" s="16" t="s">
        <v>907</v>
      </c>
      <c r="C40" s="164">
        <f>TF4!C25+TF5!C25+TF6!C24</f>
        <v>1.72</v>
      </c>
      <c r="D40" s="164">
        <f>TF4!D25+TF5!D25+TF6!D24</f>
        <v>0</v>
      </c>
      <c r="E40" s="164">
        <f>TF4!E25+TF5!E25+TF6!E24</f>
        <v>0</v>
      </c>
      <c r="F40" s="142"/>
    </row>
    <row r="41" spans="1:6" ht="12">
      <c r="A41" s="166"/>
      <c r="B41" s="143" t="s">
        <v>908</v>
      </c>
      <c r="C41" s="164">
        <f>TF4!C26+TF6!C25</f>
        <v>0</v>
      </c>
      <c r="D41" s="164">
        <f>TF4!D26+TF6!D25</f>
        <v>0</v>
      </c>
      <c r="E41" s="164">
        <f>TF4!E26+TF6!E25</f>
        <v>0</v>
      </c>
      <c r="F41" s="142"/>
    </row>
  </sheetData>
  <sheetProtection sheet="1" objects="1" scenarios="1"/>
  <mergeCells count="4">
    <mergeCell ref="A4:A5"/>
    <mergeCell ref="B4:B5"/>
    <mergeCell ref="C4:F4"/>
    <mergeCell ref="B7:E7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9.57421875" style="1" customWidth="1"/>
    <col min="3" max="6" width="13.140625" style="1" customWidth="1"/>
    <col min="7" max="16384" width="9.140625" style="1" customWidth="1"/>
  </cols>
  <sheetData>
    <row r="2" ht="12">
      <c r="A2" s="2" t="s">
        <v>536</v>
      </c>
    </row>
    <row r="3" ht="12">
      <c r="A3" s="2" t="s">
        <v>537</v>
      </c>
    </row>
    <row r="4" ht="12">
      <c r="A4" s="3" t="s">
        <v>538</v>
      </c>
    </row>
    <row r="5" spans="1:6" s="2" customFormat="1" ht="12">
      <c r="A5" s="304" t="s">
        <v>539</v>
      </c>
      <c r="B5" s="304" t="s">
        <v>540</v>
      </c>
      <c r="C5" s="305" t="s">
        <v>541</v>
      </c>
      <c r="D5" s="305"/>
      <c r="E5" s="305"/>
      <c r="F5" s="305"/>
    </row>
    <row r="6" spans="1:6" s="2" customFormat="1" ht="12">
      <c r="A6" s="304"/>
      <c r="B6" s="304"/>
      <c r="C6" s="120" t="str">
        <f>TF9!C5</f>
        <v>grupa 1</v>
      </c>
      <c r="D6" s="120" t="str">
        <f>TF9!D5</f>
        <v>grupa 2</v>
      </c>
      <c r="E6" s="120" t="str">
        <f>TF9!E5</f>
        <v>grupa 3</v>
      </c>
      <c r="F6" s="120" t="str">
        <f>TF9!F5</f>
        <v>ogółem</v>
      </c>
    </row>
    <row r="7" spans="1:6" s="2" customFormat="1" ht="12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</row>
    <row r="8" spans="1:6" s="2" customFormat="1" ht="12">
      <c r="A8" s="42">
        <v>1</v>
      </c>
      <c r="B8" s="43" t="s">
        <v>542</v>
      </c>
      <c r="C8" s="177"/>
      <c r="D8" s="177"/>
      <c r="E8" s="177"/>
      <c r="F8" s="179"/>
    </row>
    <row r="9" spans="1:6" ht="12">
      <c r="A9" s="9"/>
      <c r="B9" s="69" t="s">
        <v>543</v>
      </c>
      <c r="C9" s="47">
        <f>TF9!C17</f>
        <v>128000</v>
      </c>
      <c r="D9" s="47">
        <f>TF9!D17</f>
        <v>0</v>
      </c>
      <c r="E9" s="47">
        <f>TF9!E17</f>
        <v>0</v>
      </c>
      <c r="F9" s="47">
        <f>TF9!F17</f>
        <v>128000</v>
      </c>
    </row>
    <row r="10" spans="1:6" ht="12">
      <c r="A10" s="9"/>
      <c r="B10" s="180" t="s">
        <v>544</v>
      </c>
      <c r="C10" s="181">
        <f>TF9!C18</f>
        <v>3.48</v>
      </c>
      <c r="D10" s="181">
        <f>TF9!D18</f>
        <v>0</v>
      </c>
      <c r="E10" s="181">
        <f>TF9!E18</f>
        <v>0</v>
      </c>
      <c r="F10" s="182"/>
    </row>
    <row r="11" spans="1:6" ht="12">
      <c r="A11" s="65"/>
      <c r="B11" s="180" t="s">
        <v>545</v>
      </c>
      <c r="C11" s="183"/>
      <c r="D11" s="184"/>
      <c r="E11" s="184"/>
      <c r="F11" s="185"/>
    </row>
    <row r="12" spans="1:6" s="188" customFormat="1" ht="24">
      <c r="A12" s="186"/>
      <c r="B12" s="16" t="s">
        <v>546</v>
      </c>
      <c r="C12" s="162">
        <f>TF7!C8</f>
        <v>0</v>
      </c>
      <c r="D12" s="162">
        <f>TF7!D8</f>
        <v>0</v>
      </c>
      <c r="E12" s="162">
        <f>TF7!E8</f>
        <v>0</v>
      </c>
      <c r="F12" s="187"/>
    </row>
    <row r="13" spans="1:6" s="188" customFormat="1" ht="36" customHeight="1">
      <c r="A13" s="186"/>
      <c r="B13" s="16" t="s">
        <v>547</v>
      </c>
      <c r="C13" s="162">
        <f>TF7!C9</f>
        <v>0</v>
      </c>
      <c r="D13" s="162">
        <f>TF7!D9</f>
        <v>0</v>
      </c>
      <c r="E13" s="162">
        <f>TF7!E9</f>
        <v>0</v>
      </c>
      <c r="F13" s="187"/>
    </row>
    <row r="14" spans="1:6" s="188" customFormat="1" ht="36" customHeight="1">
      <c r="A14" s="186"/>
      <c r="B14" s="16" t="s">
        <v>548</v>
      </c>
      <c r="C14" s="162">
        <f>TF7!C10</f>
        <v>0</v>
      </c>
      <c r="D14" s="162">
        <f>TF7!D10</f>
        <v>0</v>
      </c>
      <c r="E14" s="162">
        <f>TF7!E10</f>
        <v>0</v>
      </c>
      <c r="F14" s="187"/>
    </row>
    <row r="15" spans="1:6" s="188" customFormat="1" ht="36">
      <c r="A15" s="186"/>
      <c r="B15" s="16" t="s">
        <v>549</v>
      </c>
      <c r="C15" s="162">
        <f>TF7!C11</f>
        <v>0</v>
      </c>
      <c r="D15" s="162">
        <f>TF7!D11</f>
        <v>0</v>
      </c>
      <c r="E15" s="162">
        <f>TF7!E11</f>
        <v>0</v>
      </c>
      <c r="F15" s="187"/>
    </row>
    <row r="16" spans="1:6" s="188" customFormat="1" ht="48">
      <c r="A16" s="186"/>
      <c r="B16" s="143" t="s">
        <v>550</v>
      </c>
      <c r="C16" s="162">
        <f>TF7!C12</f>
        <v>1.72</v>
      </c>
      <c r="D16" s="162">
        <f>TF7!D12</f>
        <v>0</v>
      </c>
      <c r="E16" s="162">
        <f>TF7!E12</f>
        <v>0</v>
      </c>
      <c r="F16" s="187"/>
    </row>
    <row r="17" spans="1:6" ht="36">
      <c r="A17" s="9"/>
      <c r="B17" s="69" t="s">
        <v>915</v>
      </c>
      <c r="C17" s="136">
        <f>ROUND(C9*C10,0)</f>
        <v>445440</v>
      </c>
      <c r="D17" s="136">
        <f>ROUND(D9*D10,0)</f>
        <v>0</v>
      </c>
      <c r="E17" s="136">
        <f>ROUND(E9*E10,0)</f>
        <v>0</v>
      </c>
      <c r="F17" s="131">
        <f>SUM(C17:E17)</f>
        <v>445440</v>
      </c>
    </row>
    <row r="18" spans="1:6" ht="24" customHeight="1">
      <c r="A18" s="9"/>
      <c r="B18" s="50" t="s">
        <v>916</v>
      </c>
      <c r="C18" s="49">
        <f>TF9!C10</f>
        <v>28180</v>
      </c>
      <c r="D18" s="49">
        <f>TF9!D10</f>
        <v>0</v>
      </c>
      <c r="E18" s="49">
        <f>TF9!E10</f>
        <v>0</v>
      </c>
      <c r="F18" s="49">
        <f>TF9!F10</f>
        <v>28180</v>
      </c>
    </row>
    <row r="19" spans="1:6" ht="12">
      <c r="A19" s="9"/>
      <c r="B19" s="189" t="s">
        <v>917</v>
      </c>
      <c r="C19" s="54">
        <f>C17+C18</f>
        <v>473620</v>
      </c>
      <c r="D19" s="54">
        <f>D17+D18</f>
        <v>0</v>
      </c>
      <c r="E19" s="54">
        <f>E17+E18</f>
        <v>0</v>
      </c>
      <c r="F19" s="54">
        <f>SUM(C19:E19)</f>
        <v>473620</v>
      </c>
    </row>
    <row r="20" spans="1:6" s="2" customFormat="1" ht="12">
      <c r="A20" s="42">
        <v>2</v>
      </c>
      <c r="B20" s="190" t="s">
        <v>918</v>
      </c>
      <c r="C20" s="177"/>
      <c r="D20" s="177"/>
      <c r="E20" s="177"/>
      <c r="F20" s="179"/>
    </row>
    <row r="21" spans="1:6" ht="24">
      <c r="A21" s="9"/>
      <c r="B21" s="69" t="s">
        <v>919</v>
      </c>
      <c r="C21" s="47">
        <f>TF9!C29</f>
        <v>21000</v>
      </c>
      <c r="D21" s="47">
        <f>TF9!D29</f>
        <v>0</v>
      </c>
      <c r="E21" s="47">
        <f>TF9!E29</f>
        <v>0</v>
      </c>
      <c r="F21" s="47">
        <f>TF9!F29</f>
        <v>21000</v>
      </c>
    </row>
    <row r="22" spans="1:6" ht="24">
      <c r="A22" s="9"/>
      <c r="B22" s="191" t="s">
        <v>920</v>
      </c>
      <c r="C22" s="192">
        <f>TF9!C30</f>
        <v>4.5</v>
      </c>
      <c r="D22" s="192">
        <f>TF9!D30</f>
        <v>0</v>
      </c>
      <c r="E22" s="192">
        <f>TF9!E30</f>
        <v>0</v>
      </c>
      <c r="F22" s="182"/>
    </row>
    <row r="23" spans="1:6" ht="12">
      <c r="A23" s="65"/>
      <c r="B23" s="180" t="s">
        <v>921</v>
      </c>
      <c r="C23" s="193"/>
      <c r="D23" s="193"/>
      <c r="E23" s="193"/>
      <c r="F23" s="185"/>
    </row>
    <row r="24" spans="1:6" ht="36">
      <c r="A24" s="65"/>
      <c r="B24" s="16" t="s">
        <v>922</v>
      </c>
      <c r="C24" s="192">
        <f>TF7!C8</f>
        <v>0</v>
      </c>
      <c r="D24" s="192">
        <f>TF7!D8</f>
        <v>0</v>
      </c>
      <c r="E24" s="192">
        <f>TF7!E8</f>
        <v>0</v>
      </c>
      <c r="F24" s="182"/>
    </row>
    <row r="25" spans="1:6" ht="36" customHeight="1">
      <c r="A25" s="65"/>
      <c r="B25" s="16" t="s">
        <v>923</v>
      </c>
      <c r="C25" s="192">
        <f>TF7!C9</f>
        <v>0</v>
      </c>
      <c r="D25" s="192">
        <f>TF7!D9</f>
        <v>0</v>
      </c>
      <c r="E25" s="192">
        <f>TF7!E9</f>
        <v>0</v>
      </c>
      <c r="F25" s="182"/>
    </row>
    <row r="26" spans="1:6" ht="36" customHeight="1">
      <c r="A26" s="65"/>
      <c r="B26" s="16" t="s">
        <v>924</v>
      </c>
      <c r="C26" s="192">
        <f>TF7!C10</f>
        <v>0</v>
      </c>
      <c r="D26" s="192">
        <f>TF7!D10</f>
        <v>0</v>
      </c>
      <c r="E26" s="192">
        <f>TF7!E10</f>
        <v>0</v>
      </c>
      <c r="F26" s="182"/>
    </row>
    <row r="27" spans="1:6" ht="36">
      <c r="A27" s="65"/>
      <c r="B27" s="16" t="s">
        <v>925</v>
      </c>
      <c r="C27" s="192">
        <f>TF7!C11</f>
        <v>0</v>
      </c>
      <c r="D27" s="192">
        <f>TF7!D11</f>
        <v>0</v>
      </c>
      <c r="E27" s="192">
        <f>TF7!E11</f>
        <v>0</v>
      </c>
      <c r="F27" s="182"/>
    </row>
    <row r="28" spans="1:6" ht="48">
      <c r="A28" s="65"/>
      <c r="B28" s="143" t="s">
        <v>926</v>
      </c>
      <c r="C28" s="192">
        <f>TF7!C13</f>
        <v>0</v>
      </c>
      <c r="D28" s="192">
        <f>TF7!D13</f>
        <v>0</v>
      </c>
      <c r="E28" s="192">
        <f>TF7!E13</f>
        <v>0</v>
      </c>
      <c r="F28" s="182"/>
    </row>
    <row r="29" spans="1:6" ht="36">
      <c r="A29" s="9"/>
      <c r="B29" s="69" t="s">
        <v>927</v>
      </c>
      <c r="C29" s="136">
        <f>ROUND(C21*C22,0)</f>
        <v>94500</v>
      </c>
      <c r="D29" s="136">
        <f>ROUND(D21*D22,0)</f>
        <v>0</v>
      </c>
      <c r="E29" s="136">
        <f>ROUND(E21*E22,0)</f>
        <v>0</v>
      </c>
      <c r="F29" s="136">
        <f>SUM(C29:E29)</f>
        <v>94500</v>
      </c>
    </row>
    <row r="30" spans="1:6" ht="24" customHeight="1">
      <c r="A30" s="9"/>
      <c r="B30" s="50" t="s">
        <v>928</v>
      </c>
      <c r="C30" s="49">
        <f>TF9!C22</f>
        <v>0</v>
      </c>
      <c r="D30" s="49">
        <f>TF9!D22</f>
        <v>0</v>
      </c>
      <c r="E30" s="49">
        <f>TF9!E22</f>
        <v>0</v>
      </c>
      <c r="F30" s="49">
        <f>TF9!F22</f>
        <v>0</v>
      </c>
    </row>
    <row r="31" spans="1:6" ht="12">
      <c r="A31" s="29"/>
      <c r="B31" s="50" t="s">
        <v>929</v>
      </c>
      <c r="C31" s="71">
        <f>C29+C30</f>
        <v>94500</v>
      </c>
      <c r="D31" s="71">
        <f>D29+D30</f>
        <v>0</v>
      </c>
      <c r="E31" s="71">
        <f>E29+E30</f>
        <v>0</v>
      </c>
      <c r="F31" s="71">
        <f>SUM(C31:E31)</f>
        <v>94500</v>
      </c>
    </row>
  </sheetData>
  <sheetProtection sheet="1" objects="1" scenarios="1"/>
  <mergeCells count="3">
    <mergeCell ref="A5:A6"/>
    <mergeCell ref="B5:B6"/>
    <mergeCell ref="C5:F5"/>
  </mergeCells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16384" width="9.140625" style="1" customWidth="1"/>
  </cols>
  <sheetData>
    <row r="2" ht="12">
      <c r="A2" s="2" t="s">
        <v>909</v>
      </c>
    </row>
    <row r="3" ht="12">
      <c r="A3" s="3" t="s">
        <v>910</v>
      </c>
    </row>
    <row r="4" spans="1:6" s="2" customFormat="1" ht="12">
      <c r="A4" s="304" t="s">
        <v>911</v>
      </c>
      <c r="B4" s="304" t="s">
        <v>912</v>
      </c>
      <c r="C4" s="305" t="s">
        <v>913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6" ht="12">
      <c r="A7" s="121">
        <v>4</v>
      </c>
      <c r="B7" s="122" t="s">
        <v>914</v>
      </c>
      <c r="C7" s="123"/>
      <c r="D7" s="123"/>
      <c r="E7" s="171"/>
      <c r="F7" s="124"/>
    </row>
    <row r="8" spans="1:6" ht="24">
      <c r="A8" s="65"/>
      <c r="B8" s="172" t="s">
        <v>513</v>
      </c>
      <c r="C8" s="173">
        <f>TD!D31</f>
        <v>473153</v>
      </c>
      <c r="D8" s="173">
        <f>TD!E31</f>
        <v>0</v>
      </c>
      <c r="E8" s="173">
        <f>TD!F31</f>
        <v>0</v>
      </c>
      <c r="F8" s="173">
        <f>TD!G31</f>
        <v>473153</v>
      </c>
    </row>
    <row r="9" spans="1:6" ht="12">
      <c r="A9" s="65"/>
      <c r="B9" s="172" t="s">
        <v>514</v>
      </c>
      <c r="C9" s="51"/>
      <c r="D9" s="51"/>
      <c r="E9" s="51"/>
      <c r="F9" s="51"/>
    </row>
    <row r="10" spans="1:6" ht="36">
      <c r="A10" s="65"/>
      <c r="B10" s="172" t="s">
        <v>515</v>
      </c>
      <c r="C10" s="136">
        <f>SUM(C11:C15)</f>
        <v>28180</v>
      </c>
      <c r="D10" s="136">
        <f>SUM(D11:D15)</f>
        <v>0</v>
      </c>
      <c r="E10" s="136">
        <f>SUM(E11:E15)</f>
        <v>0</v>
      </c>
      <c r="F10" s="136">
        <f aca="true" t="shared" si="0" ref="F10:F16">SUM(C10:E10)</f>
        <v>28180</v>
      </c>
    </row>
    <row r="11" spans="1:6" ht="24">
      <c r="A11" s="65"/>
      <c r="B11" s="174" t="s">
        <v>516</v>
      </c>
      <c r="C11" s="49">
        <f>TF1!C35</f>
        <v>0</v>
      </c>
      <c r="D11" s="49">
        <f>TF1!D35</f>
        <v>0</v>
      </c>
      <c r="E11" s="49">
        <f>TF1!E35</f>
        <v>0</v>
      </c>
      <c r="F11" s="136">
        <f t="shared" si="0"/>
        <v>0</v>
      </c>
    </row>
    <row r="12" spans="1:6" ht="36">
      <c r="A12" s="65"/>
      <c r="B12" s="174" t="s">
        <v>517</v>
      </c>
      <c r="C12" s="49">
        <f>TF2!C35</f>
        <v>0</v>
      </c>
      <c r="D12" s="49">
        <f>TF2!D35</f>
        <v>0</v>
      </c>
      <c r="E12" s="49">
        <f>TF2!E35</f>
        <v>0</v>
      </c>
      <c r="F12" s="136">
        <f t="shared" si="0"/>
        <v>0</v>
      </c>
    </row>
    <row r="13" spans="1:6" ht="36">
      <c r="A13" s="65"/>
      <c r="B13" s="174" t="s">
        <v>518</v>
      </c>
      <c r="C13" s="49">
        <f>TF3!C35</f>
        <v>0</v>
      </c>
      <c r="D13" s="49">
        <f>TF3!D35</f>
        <v>0</v>
      </c>
      <c r="E13" s="49">
        <f>TF3!E35</f>
        <v>0</v>
      </c>
      <c r="F13" s="136">
        <f t="shared" si="0"/>
        <v>0</v>
      </c>
    </row>
    <row r="14" spans="1:6" ht="24">
      <c r="A14" s="65"/>
      <c r="B14" s="174" t="s">
        <v>519</v>
      </c>
      <c r="C14" s="49">
        <f>TF4!C35</f>
        <v>0</v>
      </c>
      <c r="D14" s="49">
        <f>TF4!D35</f>
        <v>0</v>
      </c>
      <c r="E14" s="49">
        <f>TF4!E35</f>
        <v>0</v>
      </c>
      <c r="F14" s="136">
        <f t="shared" si="0"/>
        <v>0</v>
      </c>
    </row>
    <row r="15" spans="1:6" ht="24">
      <c r="A15" s="65"/>
      <c r="B15" s="174" t="s">
        <v>520</v>
      </c>
      <c r="C15" s="49">
        <f>TF5!C32</f>
        <v>28180</v>
      </c>
      <c r="D15" s="49">
        <f>TF5!D32</f>
        <v>0</v>
      </c>
      <c r="E15" s="49">
        <f>TF5!E32</f>
        <v>0</v>
      </c>
      <c r="F15" s="136">
        <f t="shared" si="0"/>
        <v>28180</v>
      </c>
    </row>
    <row r="16" spans="1:6" ht="36">
      <c r="A16" s="65"/>
      <c r="B16" s="69" t="s">
        <v>521</v>
      </c>
      <c r="C16" s="71">
        <f>C8-C10</f>
        <v>444973</v>
      </c>
      <c r="D16" s="71">
        <f>D8-D10</f>
        <v>0</v>
      </c>
      <c r="E16" s="71">
        <f>E8-E10</f>
        <v>0</v>
      </c>
      <c r="F16" s="71">
        <f t="shared" si="0"/>
        <v>444973</v>
      </c>
    </row>
    <row r="17" spans="1:6" ht="12">
      <c r="A17" s="65"/>
      <c r="B17" s="52" t="s">
        <v>522</v>
      </c>
      <c r="C17" s="49">
        <f>TE!E7</f>
        <v>128000</v>
      </c>
      <c r="D17" s="49">
        <f>TE!F7</f>
        <v>0</v>
      </c>
      <c r="E17" s="49">
        <f>TE!G7</f>
        <v>0</v>
      </c>
      <c r="F17" s="49">
        <f>TE!H7</f>
        <v>128000</v>
      </c>
    </row>
    <row r="18" spans="1:6" ht="12">
      <c r="A18" s="175"/>
      <c r="B18" s="50" t="s">
        <v>523</v>
      </c>
      <c r="C18" s="141">
        <f>IF(OR(C16="",C17="",C17=0),0,ROUNDUP(C16/C17,2))</f>
        <v>3.48</v>
      </c>
      <c r="D18" s="141">
        <f>IF(OR(D16="",D17="",D17=0),0,ROUNDUP(D16/D17,2))</f>
        <v>0</v>
      </c>
      <c r="E18" s="141">
        <f>IF(OR(E16="",E17="",E17=0),0,ROUNDUP(E16/E17,2))</f>
        <v>0</v>
      </c>
      <c r="F18" s="176"/>
    </row>
    <row r="19" spans="1:6" ht="12">
      <c r="A19" s="42">
        <v>5</v>
      </c>
      <c r="B19" s="43" t="s">
        <v>524</v>
      </c>
      <c r="C19" s="177"/>
      <c r="D19" s="177"/>
      <c r="E19" s="177"/>
      <c r="F19" s="45"/>
    </row>
    <row r="20" spans="1:6" ht="24">
      <c r="A20" s="9"/>
      <c r="B20" s="172" t="s">
        <v>525</v>
      </c>
      <c r="C20" s="178">
        <f>TD!D52</f>
        <v>94366</v>
      </c>
      <c r="D20" s="178">
        <f>TD!E52</f>
        <v>0</v>
      </c>
      <c r="E20" s="178">
        <f>TD!F52</f>
        <v>0</v>
      </c>
      <c r="F20" s="178">
        <f>TD!G52</f>
        <v>94365.92</v>
      </c>
    </row>
    <row r="21" spans="1:6" ht="12">
      <c r="A21" s="65"/>
      <c r="B21" s="172" t="s">
        <v>526</v>
      </c>
      <c r="C21" s="51"/>
      <c r="D21" s="51"/>
      <c r="E21" s="51"/>
      <c r="F21" s="51"/>
    </row>
    <row r="22" spans="1:6" ht="36">
      <c r="A22" s="65"/>
      <c r="B22" s="172" t="s">
        <v>527</v>
      </c>
      <c r="C22" s="136">
        <f>SUM(C23:C27)</f>
        <v>0</v>
      </c>
      <c r="D22" s="136">
        <f>SUM(D23:D27)</f>
        <v>0</v>
      </c>
      <c r="E22" s="136">
        <f>SUM(E23:E27)</f>
        <v>0</v>
      </c>
      <c r="F22" s="136">
        <f aca="true" t="shared" si="1" ref="F22:F28">SUM(C22:E22)</f>
        <v>0</v>
      </c>
    </row>
    <row r="23" spans="1:6" ht="36">
      <c r="A23" s="65"/>
      <c r="B23" s="174" t="s">
        <v>528</v>
      </c>
      <c r="C23" s="49">
        <f>TF1!C36</f>
        <v>0</v>
      </c>
      <c r="D23" s="49">
        <f>TF1!D36</f>
        <v>0</v>
      </c>
      <c r="E23" s="49">
        <f>TF1!E36</f>
        <v>0</v>
      </c>
      <c r="F23" s="136">
        <f t="shared" si="1"/>
        <v>0</v>
      </c>
    </row>
    <row r="24" spans="1:6" ht="36">
      <c r="A24" s="65"/>
      <c r="B24" s="174" t="s">
        <v>529</v>
      </c>
      <c r="C24" s="49">
        <f>TF2!C36</f>
        <v>0</v>
      </c>
      <c r="D24" s="49">
        <f>TF2!D36</f>
        <v>0</v>
      </c>
      <c r="E24" s="49">
        <f>TF2!E36</f>
        <v>0</v>
      </c>
      <c r="F24" s="136">
        <f t="shared" si="1"/>
        <v>0</v>
      </c>
    </row>
    <row r="25" spans="1:6" ht="36">
      <c r="A25" s="65"/>
      <c r="B25" s="174" t="s">
        <v>530</v>
      </c>
      <c r="C25" s="49">
        <f>TF3!C36</f>
        <v>0</v>
      </c>
      <c r="D25" s="49">
        <f>TF3!D36</f>
        <v>0</v>
      </c>
      <c r="E25" s="49">
        <f>TF3!E36</f>
        <v>0</v>
      </c>
      <c r="F25" s="136">
        <f t="shared" si="1"/>
        <v>0</v>
      </c>
    </row>
    <row r="26" spans="1:6" ht="24">
      <c r="A26" s="65"/>
      <c r="B26" s="174" t="s">
        <v>531</v>
      </c>
      <c r="C26" s="49">
        <f>TF4!C36</f>
        <v>0</v>
      </c>
      <c r="D26" s="49">
        <f>TF4!D36</f>
        <v>0</v>
      </c>
      <c r="E26" s="49">
        <f>TF4!E36</f>
        <v>0</v>
      </c>
      <c r="F26" s="136">
        <f t="shared" si="1"/>
        <v>0</v>
      </c>
    </row>
    <row r="27" spans="1:6" ht="24">
      <c r="A27" s="65"/>
      <c r="B27" s="174" t="s">
        <v>532</v>
      </c>
      <c r="C27" s="49">
        <f>TF6!C32</f>
        <v>0</v>
      </c>
      <c r="D27" s="49">
        <f>TF6!D32</f>
        <v>0</v>
      </c>
      <c r="E27" s="49">
        <f>TF6!E32</f>
        <v>0</v>
      </c>
      <c r="F27" s="136">
        <f t="shared" si="1"/>
        <v>0</v>
      </c>
    </row>
    <row r="28" spans="1:6" ht="36">
      <c r="A28" s="65"/>
      <c r="B28" s="69" t="s">
        <v>533</v>
      </c>
      <c r="C28" s="71">
        <f>C20-C22</f>
        <v>94366</v>
      </c>
      <c r="D28" s="71">
        <f>D20-D22</f>
        <v>0</v>
      </c>
      <c r="E28" s="71">
        <f>E20-E22</f>
        <v>0</v>
      </c>
      <c r="F28" s="71">
        <f t="shared" si="1"/>
        <v>94366</v>
      </c>
    </row>
    <row r="29" spans="1:6" ht="12">
      <c r="A29" s="65"/>
      <c r="B29" s="46" t="s">
        <v>534</v>
      </c>
      <c r="C29" s="47">
        <f>TE!E11</f>
        <v>21000</v>
      </c>
      <c r="D29" s="47">
        <f>TE!F11</f>
        <v>0</v>
      </c>
      <c r="E29" s="47">
        <f>TE!G11</f>
        <v>0</v>
      </c>
      <c r="F29" s="47">
        <f>TE!H11</f>
        <v>21000</v>
      </c>
    </row>
    <row r="30" spans="1:6" ht="24">
      <c r="A30" s="175"/>
      <c r="B30" s="50" t="s">
        <v>535</v>
      </c>
      <c r="C30" s="141">
        <f>IF(OR(C28="",C29="",C29=0),0,ROUNDUP(C28/C29,2))</f>
        <v>4.5</v>
      </c>
      <c r="D30" s="141">
        <f>IF(OR(D28="",D29="",D29=0),0,ROUNDUP(D28/D29,2))</f>
        <v>0</v>
      </c>
      <c r="E30" s="141">
        <f>IF(OR(E28="",E29="",E29=0),0,ROUNDUP(E28/E29,2))</f>
        <v>0</v>
      </c>
      <c r="F30" s="176"/>
    </row>
    <row r="31" ht="12"/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8.28125" style="1" customWidth="1"/>
    <col min="3" max="6" width="12.8515625" style="1" customWidth="1"/>
    <col min="7" max="7" width="8.57421875" style="1" customWidth="1"/>
    <col min="8" max="8" width="9.7109375" style="1" customWidth="1"/>
    <col min="9" max="16384" width="9.140625" style="1" customWidth="1"/>
  </cols>
  <sheetData>
    <row r="2" ht="12">
      <c r="A2" s="2" t="s">
        <v>930</v>
      </c>
    </row>
    <row r="3" ht="12">
      <c r="A3" s="3" t="s">
        <v>931</v>
      </c>
    </row>
    <row r="4" spans="1:6" s="2" customFormat="1" ht="12">
      <c r="A4" s="304" t="s">
        <v>932</v>
      </c>
      <c r="B4" s="304" t="s">
        <v>933</v>
      </c>
      <c r="C4" s="305" t="s">
        <v>934</v>
      </c>
      <c r="D4" s="305"/>
      <c r="E4" s="305"/>
      <c r="F4" s="305"/>
    </row>
    <row r="5" spans="1:6" s="2" customFormat="1" ht="12">
      <c r="A5" s="304"/>
      <c r="B5" s="304"/>
      <c r="C5" s="120" t="str">
        <f>TG!C6</f>
        <v>grupa 1</v>
      </c>
      <c r="D5" s="120" t="str">
        <f>TG!D6</f>
        <v>grupa 2</v>
      </c>
      <c r="E5" s="120" t="str">
        <f>TG!E6</f>
        <v>grupa 3</v>
      </c>
      <c r="F5" s="120" t="str">
        <f>TG!F6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6" s="2" customFormat="1" ht="12">
      <c r="A7" s="42">
        <v>1</v>
      </c>
      <c r="B7" s="43" t="s">
        <v>935</v>
      </c>
      <c r="C7" s="177"/>
      <c r="D7" s="177"/>
      <c r="E7" s="177"/>
      <c r="F7" s="179"/>
    </row>
    <row r="8" spans="1:6" ht="12">
      <c r="A8" s="9"/>
      <c r="B8" s="46" t="s">
        <v>936</v>
      </c>
      <c r="C8" s="194"/>
      <c r="D8" s="194"/>
      <c r="E8" s="194"/>
      <c r="F8" s="194"/>
    </row>
    <row r="9" spans="1:6" ht="24">
      <c r="A9" s="9"/>
      <c r="B9" s="50" t="s">
        <v>937</v>
      </c>
      <c r="C9" s="49">
        <f>TG!C19</f>
        <v>473620</v>
      </c>
      <c r="D9" s="49">
        <f>TG!D19</f>
        <v>0</v>
      </c>
      <c r="E9" s="49">
        <f>TG!E19</f>
        <v>0</v>
      </c>
      <c r="F9" s="195">
        <f>TG!F19</f>
        <v>473620</v>
      </c>
    </row>
    <row r="10" spans="1:6" ht="12">
      <c r="A10" s="9"/>
      <c r="B10" s="310" t="s">
        <v>938</v>
      </c>
      <c r="C10" s="312">
        <v>0</v>
      </c>
      <c r="D10" s="312">
        <v>0</v>
      </c>
      <c r="E10" s="313">
        <v>0</v>
      </c>
      <c r="F10" s="196">
        <f>IF(F11=ROUND(TC!C18,0),"",TC!C18)</f>
        <v>477416.53</v>
      </c>
    </row>
    <row r="11" spans="1:6" ht="12">
      <c r="A11" s="9"/>
      <c r="B11" s="310"/>
      <c r="C11" s="312"/>
      <c r="D11" s="312"/>
      <c r="E11" s="313"/>
      <c r="F11" s="131">
        <f>SUM(C10:E11)</f>
        <v>0</v>
      </c>
    </row>
    <row r="12" spans="1:6" ht="12">
      <c r="A12" s="9"/>
      <c r="B12" s="53" t="s">
        <v>939</v>
      </c>
      <c r="C12" s="197">
        <f>IF(OR(C9="",C10="",C10=0),"",(C9/C10))</f>
      </c>
      <c r="D12" s="197">
        <f>IF(OR(D9="",D10="",D10=0),"",(D9/D10))</f>
      </c>
      <c r="E12" s="197">
        <f>IF(OR(E9="",E10="",E10=0),"",(E9/E10))</f>
      </c>
      <c r="F12" s="197">
        <f>IF(OR(F9="",F11="",F11=0),"",(F9/F11))</f>
      </c>
    </row>
    <row r="13" spans="1:6" s="2" customFormat="1" ht="12">
      <c r="A13" s="42">
        <v>2</v>
      </c>
      <c r="B13" s="43" t="s">
        <v>940</v>
      </c>
      <c r="C13" s="177"/>
      <c r="D13" s="177"/>
      <c r="E13" s="177"/>
      <c r="F13" s="179"/>
    </row>
    <row r="14" spans="1:6" ht="12">
      <c r="A14" s="9"/>
      <c r="B14" s="46" t="s">
        <v>941</v>
      </c>
      <c r="C14" s="194"/>
      <c r="D14" s="194"/>
      <c r="E14" s="194"/>
      <c r="F14" s="194"/>
    </row>
    <row r="15" spans="1:6" ht="24">
      <c r="A15" s="9"/>
      <c r="B15" s="50" t="s">
        <v>942</v>
      </c>
      <c r="C15" s="49">
        <f>TG!C31</f>
        <v>94500</v>
      </c>
      <c r="D15" s="49">
        <f>TG!D31</f>
        <v>0</v>
      </c>
      <c r="E15" s="49">
        <f>TG!E31</f>
        <v>0</v>
      </c>
      <c r="F15" s="195">
        <f>TG!F31</f>
        <v>94500</v>
      </c>
    </row>
    <row r="16" spans="1:6" ht="12.75" customHeight="1">
      <c r="A16" s="9"/>
      <c r="B16" s="310" t="s">
        <v>943</v>
      </c>
      <c r="C16" s="312">
        <v>0</v>
      </c>
      <c r="D16" s="312">
        <v>0</v>
      </c>
      <c r="E16" s="313">
        <v>0</v>
      </c>
      <c r="F16" s="196">
        <f>IF(F17=ROUND(TC!C27,0),"",TC!C27)</f>
        <v>97641.13999999998</v>
      </c>
    </row>
    <row r="17" spans="1:8" ht="12">
      <c r="A17" s="9"/>
      <c r="B17" s="310"/>
      <c r="C17" s="312"/>
      <c r="D17" s="312"/>
      <c r="E17" s="313"/>
      <c r="F17" s="131">
        <f>SUM(C16:E17)</f>
        <v>0</v>
      </c>
      <c r="H17" s="198"/>
    </row>
    <row r="18" spans="1:6" ht="12">
      <c r="A18" s="29"/>
      <c r="B18" s="52" t="s">
        <v>944</v>
      </c>
      <c r="C18" s="199">
        <f>IF(OR(C15="",C16="",C16=0),"",(C15/C16))</f>
      </c>
      <c r="D18" s="199">
        <f>IF(OR(D15="",D16="",D16=0),"",(D15/D16))</f>
      </c>
      <c r="E18" s="199">
        <f>IF(OR(E15="",E16="",E16=0),"",(E15/E16))</f>
      </c>
      <c r="F18" s="200">
        <f>IF(OR(F15="",F17="",F17=0),"",(F15/F17))</f>
      </c>
    </row>
    <row r="19" ht="12"/>
    <row r="20" ht="12">
      <c r="A20" s="1" t="s">
        <v>945</v>
      </c>
    </row>
    <row r="21" ht="12">
      <c r="A21" s="1" t="s">
        <v>946</v>
      </c>
    </row>
    <row r="22" ht="12">
      <c r="A22" s="1" t="s">
        <v>947</v>
      </c>
    </row>
  </sheetData>
  <sheetProtection sheet="1" objects="1" scenarios="1"/>
  <mergeCells count="11">
    <mergeCell ref="B16:B17"/>
    <mergeCell ref="C16:C17"/>
    <mergeCell ref="D16:D17"/>
    <mergeCell ref="E16:E17"/>
    <mergeCell ref="A4:A5"/>
    <mergeCell ref="B4:B5"/>
    <mergeCell ref="C4:F4"/>
    <mergeCell ref="B10:B11"/>
    <mergeCell ref="C10:C11"/>
    <mergeCell ref="D10:D11"/>
    <mergeCell ref="E10:E11"/>
  </mergeCells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8.57421875" style="1" customWidth="1"/>
    <col min="3" max="4" width="20.57421875" style="1" customWidth="1"/>
    <col min="5" max="6" width="8.140625" style="1" customWidth="1"/>
    <col min="7" max="16384" width="9.140625" style="1" customWidth="1"/>
  </cols>
  <sheetData>
    <row r="2" ht="12">
      <c r="A2" s="2" t="s">
        <v>948</v>
      </c>
    </row>
    <row r="3" ht="12">
      <c r="A3" s="3" t="s">
        <v>949</v>
      </c>
    </row>
    <row r="4" spans="1:4" s="2" customFormat="1" ht="12">
      <c r="A4" s="201"/>
      <c r="B4" s="202"/>
      <c r="C4" s="203" t="s">
        <v>950</v>
      </c>
      <c r="D4" s="34"/>
    </row>
    <row r="5" spans="1:4" s="2" customFormat="1" ht="12">
      <c r="A5" s="36" t="s">
        <v>951</v>
      </c>
      <c r="B5" s="5" t="s">
        <v>952</v>
      </c>
      <c r="C5" s="37" t="s">
        <v>953</v>
      </c>
      <c r="D5" s="5" t="s">
        <v>954</v>
      </c>
    </row>
    <row r="6" spans="1:4" s="2" customFormat="1" ht="12">
      <c r="A6" s="36"/>
      <c r="B6" s="5"/>
      <c r="C6" s="37" t="s">
        <v>955</v>
      </c>
      <c r="D6" s="5" t="s">
        <v>956</v>
      </c>
    </row>
    <row r="7" spans="1:4" s="2" customFormat="1" ht="12">
      <c r="A7" s="39"/>
      <c r="B7" s="6"/>
      <c r="C7" s="40" t="s">
        <v>957</v>
      </c>
      <c r="D7" s="6"/>
    </row>
    <row r="8" spans="1:4" s="2" customFormat="1" ht="12">
      <c r="A8" s="7">
        <v>0</v>
      </c>
      <c r="B8" s="7">
        <v>1</v>
      </c>
      <c r="C8" s="7">
        <v>2</v>
      </c>
      <c r="D8" s="7">
        <v>3</v>
      </c>
    </row>
    <row r="9" spans="1:4" s="2" customFormat="1" ht="12">
      <c r="A9" s="42">
        <v>1</v>
      </c>
      <c r="B9" s="43" t="s">
        <v>958</v>
      </c>
      <c r="C9" s="44"/>
      <c r="D9" s="45"/>
    </row>
    <row r="10" spans="1:4" ht="12">
      <c r="A10" s="204" t="s">
        <v>959</v>
      </c>
      <c r="B10" s="205" t="s">
        <v>960</v>
      </c>
      <c r="C10" s="133">
        <v>0</v>
      </c>
      <c r="D10" s="133">
        <v>0</v>
      </c>
    </row>
    <row r="11" spans="1:4" ht="12">
      <c r="A11" s="204" t="s">
        <v>961</v>
      </c>
      <c r="B11" s="206" t="s">
        <v>962</v>
      </c>
      <c r="C11" s="133">
        <v>80297</v>
      </c>
      <c r="D11" s="133">
        <v>84311</v>
      </c>
    </row>
    <row r="12" spans="1:4" ht="12">
      <c r="A12" s="204" t="s">
        <v>963</v>
      </c>
      <c r="B12" s="206" t="s">
        <v>964</v>
      </c>
      <c r="C12" s="133">
        <v>6488</v>
      </c>
      <c r="D12" s="133">
        <v>6670</v>
      </c>
    </row>
    <row r="13" spans="1:4" ht="12">
      <c r="A13" s="204" t="s">
        <v>965</v>
      </c>
      <c r="B13" s="206" t="s">
        <v>966</v>
      </c>
      <c r="C13" s="133">
        <v>86329</v>
      </c>
      <c r="D13" s="133">
        <v>94530</v>
      </c>
    </row>
    <row r="14" spans="1:4" ht="12">
      <c r="A14" s="204"/>
      <c r="B14" s="206" t="s">
        <v>967</v>
      </c>
      <c r="C14" s="133">
        <v>52177</v>
      </c>
      <c r="D14" s="67">
        <f>TE!H9</f>
        <v>28000</v>
      </c>
    </row>
    <row r="15" spans="1:4" ht="12">
      <c r="A15" s="204"/>
      <c r="B15" s="206" t="s">
        <v>968</v>
      </c>
      <c r="C15" s="133"/>
      <c r="D15" s="133"/>
    </row>
    <row r="16" spans="1:4" ht="12">
      <c r="A16" s="204" t="s">
        <v>969</v>
      </c>
      <c r="B16" s="206" t="s">
        <v>970</v>
      </c>
      <c r="C16" s="133">
        <v>29652</v>
      </c>
      <c r="D16" s="133">
        <v>30483</v>
      </c>
    </row>
    <row r="17" spans="1:4" ht="12">
      <c r="A17" s="204"/>
      <c r="B17" s="206" t="s">
        <v>971</v>
      </c>
      <c r="C17" s="133"/>
      <c r="D17" s="133"/>
    </row>
    <row r="18" spans="1:4" ht="12">
      <c r="A18" s="204"/>
      <c r="B18" s="207" t="s">
        <v>972</v>
      </c>
      <c r="C18" s="133"/>
      <c r="D18" s="133"/>
    </row>
    <row r="19" spans="1:4" s="2" customFormat="1" ht="12">
      <c r="A19" s="208"/>
      <c r="B19" s="209" t="s">
        <v>973</v>
      </c>
      <c r="C19" s="71">
        <f>SUM(C10:C18)</f>
        <v>254943</v>
      </c>
      <c r="D19" s="71">
        <f>SUM(D10:D18)</f>
        <v>243994</v>
      </c>
    </row>
    <row r="20" spans="1:4" s="2" customFormat="1" ht="12">
      <c r="A20" s="210"/>
      <c r="B20" s="211" t="s">
        <v>974</v>
      </c>
      <c r="C20" s="212"/>
      <c r="D20" s="212"/>
    </row>
    <row r="21" spans="1:4" ht="24">
      <c r="A21" s="208"/>
      <c r="B21" s="10" t="s">
        <v>975</v>
      </c>
      <c r="C21" s="67">
        <f>'T2'!C35</f>
        <v>131281</v>
      </c>
      <c r="D21" s="67">
        <f>'T2'!D35</f>
        <v>135219</v>
      </c>
    </row>
    <row r="22" spans="1:4" ht="12">
      <c r="A22" s="210"/>
      <c r="B22" s="207" t="s">
        <v>976</v>
      </c>
      <c r="C22" s="47">
        <f>'T3'!C33</f>
        <v>91192.53</v>
      </c>
      <c r="D22" s="47">
        <f>'T3'!D33</f>
        <v>93940</v>
      </c>
    </row>
    <row r="23" spans="1:4" s="2" customFormat="1" ht="12">
      <c r="A23" s="208"/>
      <c r="B23" s="209" t="s">
        <v>977</v>
      </c>
      <c r="C23" s="71">
        <f>SUM(C21:C22)</f>
        <v>222473.53</v>
      </c>
      <c r="D23" s="71">
        <f>SUM(D21:D22)</f>
        <v>229159</v>
      </c>
    </row>
    <row r="24" spans="1:4" s="2" customFormat="1" ht="12">
      <c r="A24" s="213"/>
      <c r="B24" s="214" t="s">
        <v>978</v>
      </c>
      <c r="C24" s="71">
        <f>C19+C23</f>
        <v>477416.53</v>
      </c>
      <c r="D24" s="71">
        <f>D19+D23</f>
        <v>473153</v>
      </c>
    </row>
    <row r="25" spans="1:4" ht="12">
      <c r="A25" s="42">
        <v>2</v>
      </c>
      <c r="B25" s="43" t="s">
        <v>979</v>
      </c>
      <c r="C25" s="44"/>
      <c r="D25" s="45"/>
    </row>
    <row r="26" spans="1:4" ht="12">
      <c r="A26" s="204" t="s">
        <v>980</v>
      </c>
      <c r="B26" s="215" t="s">
        <v>981</v>
      </c>
      <c r="C26" s="133">
        <v>0</v>
      </c>
      <c r="D26" s="133">
        <v>0</v>
      </c>
    </row>
    <row r="27" spans="1:4" ht="12">
      <c r="A27" s="204" t="s">
        <v>982</v>
      </c>
      <c r="B27" s="215" t="s">
        <v>983</v>
      </c>
      <c r="C27" s="133">
        <v>43168</v>
      </c>
      <c r="D27" s="133">
        <v>45327</v>
      </c>
    </row>
    <row r="28" spans="1:4" ht="12">
      <c r="A28" s="204" t="s">
        <v>984</v>
      </c>
      <c r="B28" s="215" t="s">
        <v>985</v>
      </c>
      <c r="C28" s="133">
        <v>7903</v>
      </c>
      <c r="D28" s="133">
        <v>8125</v>
      </c>
    </row>
    <row r="29" spans="1:4" ht="12">
      <c r="A29" s="204" t="s">
        <v>986</v>
      </c>
      <c r="B29" s="215" t="s">
        <v>987</v>
      </c>
      <c r="C29" s="133">
        <v>43834</v>
      </c>
      <c r="D29" s="133">
        <v>47999</v>
      </c>
    </row>
    <row r="30" spans="1:4" ht="12">
      <c r="A30" s="204"/>
      <c r="B30" s="215" t="s">
        <v>988</v>
      </c>
      <c r="C30" s="133">
        <v>1097</v>
      </c>
      <c r="D30" s="67">
        <f>TE!H13</f>
        <v>1100</v>
      </c>
    </row>
    <row r="31" spans="1:4" ht="12.75">
      <c r="A31" s="204"/>
      <c r="B31" s="216" t="s">
        <v>989</v>
      </c>
      <c r="C31" s="133">
        <f>-62962.96</f>
        <v>-62962.96</v>
      </c>
      <c r="D31" s="133">
        <v>-74720</v>
      </c>
    </row>
    <row r="32" spans="1:4" ht="12">
      <c r="A32" s="204" t="s">
        <v>990</v>
      </c>
      <c r="B32" s="215" t="s">
        <v>991</v>
      </c>
      <c r="C32" s="133">
        <v>4127</v>
      </c>
      <c r="D32" s="133">
        <v>4243</v>
      </c>
    </row>
    <row r="33" spans="1:4" ht="12">
      <c r="A33" s="204"/>
      <c r="B33" s="215" t="s">
        <v>992</v>
      </c>
      <c r="C33" s="133">
        <v>18386</v>
      </c>
      <c r="D33" s="133">
        <v>18937</v>
      </c>
    </row>
    <row r="34" spans="1:4" ht="24">
      <c r="A34" s="204"/>
      <c r="B34" s="217" t="s">
        <v>993</v>
      </c>
      <c r="C34" s="133">
        <v>0</v>
      </c>
      <c r="D34" s="133">
        <v>0</v>
      </c>
    </row>
    <row r="35" spans="1:4" ht="12">
      <c r="A35" s="208"/>
      <c r="B35" s="209" t="s">
        <v>994</v>
      </c>
      <c r="C35" s="71">
        <f>SUM(C26:C34)</f>
        <v>55552.04</v>
      </c>
      <c r="D35" s="71">
        <f>SUM(D26:D34)</f>
        <v>51011</v>
      </c>
    </row>
    <row r="36" spans="1:4" ht="12">
      <c r="A36" s="210"/>
      <c r="B36" s="211" t="s">
        <v>995</v>
      </c>
      <c r="C36" s="212"/>
      <c r="D36" s="212"/>
    </row>
    <row r="37" spans="1:4" ht="24">
      <c r="A37" s="210"/>
      <c r="B37" s="10" t="s">
        <v>996</v>
      </c>
      <c r="C37" s="67">
        <f>'T2'!C37</f>
        <v>24836.459999999992</v>
      </c>
      <c r="D37" s="67">
        <f>'T2'!D37</f>
        <v>25582</v>
      </c>
    </row>
    <row r="38" spans="1:4" ht="12">
      <c r="A38" s="210"/>
      <c r="B38" s="207" t="s">
        <v>997</v>
      </c>
      <c r="C38" s="47">
        <f>'T3'!C35</f>
        <v>17252.64</v>
      </c>
      <c r="D38" s="47">
        <f>'T3'!D35</f>
        <v>17772.92</v>
      </c>
    </row>
    <row r="39" spans="1:4" ht="12">
      <c r="A39" s="208"/>
      <c r="B39" s="218" t="s">
        <v>998</v>
      </c>
      <c r="C39" s="132">
        <f>SUM(C37:C38)</f>
        <v>42089.09999999999</v>
      </c>
      <c r="D39" s="132">
        <f>SUM(D37:D38)</f>
        <v>43354.92</v>
      </c>
    </row>
    <row r="40" spans="1:4" ht="12">
      <c r="A40" s="213"/>
      <c r="B40" s="214" t="s">
        <v>999</v>
      </c>
      <c r="C40" s="71">
        <f>C35+C39</f>
        <v>97641.13999999998</v>
      </c>
      <c r="D40" s="71">
        <f>D35+D39</f>
        <v>94365.92</v>
      </c>
    </row>
  </sheetData>
  <sheetProtection sheet="1" objects="1" scenarios="1"/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8.57421875" style="1" customWidth="1"/>
    <col min="3" max="4" width="20.57421875" style="1" customWidth="1"/>
    <col min="5" max="5" width="9.7109375" style="1" customWidth="1"/>
    <col min="6" max="16384" width="9.140625" style="1" customWidth="1"/>
  </cols>
  <sheetData>
    <row r="2" ht="12">
      <c r="A2" s="2" t="s">
        <v>1000</v>
      </c>
    </row>
    <row r="3" ht="12">
      <c r="A3" s="3" t="s">
        <v>1001</v>
      </c>
    </row>
    <row r="4" spans="1:4" s="2" customFormat="1" ht="12">
      <c r="A4" s="202"/>
      <c r="B4" s="202"/>
      <c r="C4" s="202" t="s">
        <v>1002</v>
      </c>
      <c r="D4" s="219"/>
    </row>
    <row r="5" spans="1:4" s="2" customFormat="1" ht="12">
      <c r="A5" s="5" t="s">
        <v>1003</v>
      </c>
      <c r="B5" s="5" t="s">
        <v>1004</v>
      </c>
      <c r="C5" s="5" t="s">
        <v>1005</v>
      </c>
      <c r="D5" s="220" t="s">
        <v>1006</v>
      </c>
    </row>
    <row r="6" spans="1:4" s="2" customFormat="1" ht="12">
      <c r="A6" s="5"/>
      <c r="B6" s="5"/>
      <c r="C6" s="5" t="s">
        <v>1007</v>
      </c>
      <c r="D6" s="220" t="s">
        <v>1008</v>
      </c>
    </row>
    <row r="7" spans="1:4" s="2" customFormat="1" ht="12">
      <c r="A7" s="6"/>
      <c r="B7" s="6"/>
      <c r="C7" s="6" t="s">
        <v>1009</v>
      </c>
      <c r="D7" s="41"/>
    </row>
    <row r="8" spans="1:4" s="2" customFormat="1" ht="12">
      <c r="A8" s="7">
        <v>0</v>
      </c>
      <c r="B8" s="7">
        <v>1</v>
      </c>
      <c r="C8" s="7">
        <v>2</v>
      </c>
      <c r="D8" s="8">
        <v>3</v>
      </c>
    </row>
    <row r="9" spans="1:4" s="2" customFormat="1" ht="12">
      <c r="A9" s="221">
        <v>1</v>
      </c>
      <c r="B9" s="222" t="s">
        <v>1010</v>
      </c>
      <c r="C9" s="44"/>
      <c r="D9" s="223"/>
    </row>
    <row r="10" spans="1:4" ht="12">
      <c r="A10" s="204" t="s">
        <v>1011</v>
      </c>
      <c r="B10" s="215" t="s">
        <v>1012</v>
      </c>
      <c r="C10" s="133">
        <v>0</v>
      </c>
      <c r="D10" s="133">
        <v>0</v>
      </c>
    </row>
    <row r="11" spans="1:4" ht="12">
      <c r="A11" s="204" t="s">
        <v>1013</v>
      </c>
      <c r="B11" s="215" t="s">
        <v>1014</v>
      </c>
      <c r="C11" s="133">
        <v>0</v>
      </c>
      <c r="D11" s="133">
        <v>0</v>
      </c>
    </row>
    <row r="12" spans="1:4" ht="12">
      <c r="A12" s="204" t="s">
        <v>1015</v>
      </c>
      <c r="B12" s="215" t="s">
        <v>1016</v>
      </c>
      <c r="C12" s="133">
        <v>0</v>
      </c>
      <c r="D12" s="133">
        <v>0</v>
      </c>
    </row>
    <row r="13" spans="1:4" ht="12">
      <c r="A13" s="204"/>
      <c r="B13" s="215" t="s">
        <v>1017</v>
      </c>
      <c r="C13" s="133">
        <v>0</v>
      </c>
      <c r="D13" s="133">
        <v>0</v>
      </c>
    </row>
    <row r="14" spans="1:4" ht="12">
      <c r="A14" s="204" t="s">
        <v>1018</v>
      </c>
      <c r="B14" s="215" t="s">
        <v>1019</v>
      </c>
      <c r="C14" s="133">
        <v>0</v>
      </c>
      <c r="D14" s="133">
        <v>0</v>
      </c>
    </row>
    <row r="15" spans="1:4" ht="12">
      <c r="A15" s="204"/>
      <c r="B15" s="215" t="s">
        <v>1020</v>
      </c>
      <c r="C15" s="133">
        <v>0</v>
      </c>
      <c r="D15" s="133">
        <v>0</v>
      </c>
    </row>
    <row r="16" spans="1:4" ht="12">
      <c r="A16" s="204" t="s">
        <v>1021</v>
      </c>
      <c r="B16" s="215" t="s">
        <v>1022</v>
      </c>
      <c r="C16" s="133">
        <v>0</v>
      </c>
      <c r="D16" s="133">
        <v>0</v>
      </c>
    </row>
    <row r="17" spans="1:4" ht="12">
      <c r="A17" s="204" t="s">
        <v>1023</v>
      </c>
      <c r="B17" s="218" t="s">
        <v>1024</v>
      </c>
      <c r="C17" s="70">
        <v>0</v>
      </c>
      <c r="D17" s="70">
        <v>0</v>
      </c>
    </row>
    <row r="18" spans="1:4" ht="12">
      <c r="A18" s="204"/>
      <c r="B18" s="209" t="s">
        <v>1025</v>
      </c>
      <c r="C18" s="71">
        <f>SUM(C10:C17)</f>
        <v>0</v>
      </c>
      <c r="D18" s="71">
        <f>SUM(D10:D17)</f>
        <v>0</v>
      </c>
    </row>
    <row r="19" spans="1:4" s="2" customFormat="1" ht="12">
      <c r="A19" s="208"/>
      <c r="B19" s="211" t="s">
        <v>1026</v>
      </c>
      <c r="C19" s="224"/>
      <c r="D19" s="212"/>
    </row>
    <row r="20" spans="1:4" ht="12">
      <c r="A20" s="208"/>
      <c r="B20" s="206" t="s">
        <v>1027</v>
      </c>
      <c r="C20" s="225">
        <f>'T2'!C39</f>
        <v>198695.54</v>
      </c>
      <c r="D20" s="67">
        <f>'T2'!D39</f>
        <v>205052</v>
      </c>
    </row>
    <row r="21" spans="1:4" ht="12">
      <c r="A21" s="208"/>
      <c r="B21" s="207" t="s">
        <v>1028</v>
      </c>
      <c r="C21" s="226">
        <f>'T3'!C37</f>
        <v>151260.11</v>
      </c>
      <c r="D21" s="47">
        <f>'T3'!D37</f>
        <v>159822.08000000002</v>
      </c>
    </row>
    <row r="22" spans="1:4" ht="12">
      <c r="A22" s="208"/>
      <c r="B22" s="209" t="s">
        <v>1029</v>
      </c>
      <c r="C22" s="71">
        <f>SUM(C20:C21)</f>
        <v>349955.65</v>
      </c>
      <c r="D22" s="71">
        <f>SUM(D20:D21)</f>
        <v>364874.08</v>
      </c>
    </row>
    <row r="23" spans="1:4" s="2" customFormat="1" ht="12">
      <c r="A23" s="227"/>
      <c r="B23" s="228" t="s">
        <v>1030</v>
      </c>
      <c r="C23" s="71">
        <f>C18+C22</f>
        <v>349955.65</v>
      </c>
      <c r="D23" s="71">
        <f>D18+D22</f>
        <v>364874.08</v>
      </c>
    </row>
  </sheetData>
  <sheetProtection sheet="1" objects="1" scenarios="1"/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36.421875" style="1" customWidth="1"/>
    <col min="4" max="4" width="12.57421875" style="1" customWidth="1"/>
    <col min="5" max="5" width="11.8515625" style="1" customWidth="1"/>
    <col min="6" max="6" width="8.7109375" style="1" customWidth="1"/>
    <col min="7" max="16384" width="9.140625" style="1" customWidth="1"/>
  </cols>
  <sheetData>
    <row r="1" ht="12">
      <c r="E1" s="1" t="s">
        <v>799</v>
      </c>
    </row>
    <row r="2" ht="12">
      <c r="A2" s="2" t="s">
        <v>800</v>
      </c>
    </row>
    <row r="3" ht="12">
      <c r="A3" s="2" t="s">
        <v>801</v>
      </c>
    </row>
    <row r="4" ht="12">
      <c r="A4" s="3" t="s">
        <v>802</v>
      </c>
    </row>
    <row r="5" spans="1:6" s="2" customFormat="1" ht="12">
      <c r="A5" s="293" t="s">
        <v>803</v>
      </c>
      <c r="B5" s="293" t="s">
        <v>804</v>
      </c>
      <c r="C5" s="293"/>
      <c r="D5" s="294" t="s">
        <v>805</v>
      </c>
      <c r="E5" s="294" t="s">
        <v>806</v>
      </c>
      <c r="F5" s="297" t="s">
        <v>807</v>
      </c>
    </row>
    <row r="6" spans="1:6" s="2" customFormat="1" ht="12">
      <c r="A6" s="293"/>
      <c r="B6" s="293"/>
      <c r="C6" s="293"/>
      <c r="D6" s="294"/>
      <c r="E6" s="294"/>
      <c r="F6" s="297"/>
    </row>
    <row r="7" spans="1:6" s="2" customFormat="1" ht="12">
      <c r="A7" s="293"/>
      <c r="B7" s="5" t="s">
        <v>808</v>
      </c>
      <c r="C7" s="298" t="s">
        <v>809</v>
      </c>
      <c r="D7" s="294"/>
      <c r="E7" s="294"/>
      <c r="F7" s="298" t="s">
        <v>810</v>
      </c>
    </row>
    <row r="8" spans="1:6" s="2" customFormat="1" ht="12">
      <c r="A8" s="293"/>
      <c r="B8" s="5" t="s">
        <v>811</v>
      </c>
      <c r="C8" s="298"/>
      <c r="D8" s="294"/>
      <c r="E8" s="294"/>
      <c r="F8" s="298"/>
    </row>
    <row r="9" spans="1:6" s="2" customFormat="1" ht="12">
      <c r="A9" s="293"/>
      <c r="B9" s="5" t="s">
        <v>812</v>
      </c>
      <c r="C9" s="298"/>
      <c r="D9" s="298" t="s">
        <v>813</v>
      </c>
      <c r="E9" s="298"/>
      <c r="F9" s="298"/>
    </row>
    <row r="10" spans="1:6" s="2" customFormat="1" ht="12">
      <c r="A10" s="293"/>
      <c r="B10" s="6" t="s">
        <v>814</v>
      </c>
      <c r="C10" s="298"/>
      <c r="D10" s="298"/>
      <c r="E10" s="298"/>
      <c r="F10" s="298"/>
    </row>
    <row r="11" spans="1:6" s="2" customFormat="1" ht="12">
      <c r="A11" s="7">
        <v>0</v>
      </c>
      <c r="B11" s="7">
        <v>1</v>
      </c>
      <c r="C11" s="7">
        <v>2</v>
      </c>
      <c r="D11" s="7">
        <v>3</v>
      </c>
      <c r="E11" s="7">
        <v>4</v>
      </c>
      <c r="F11" s="8">
        <v>5</v>
      </c>
    </row>
    <row r="12" spans="1:6" ht="12">
      <c r="A12" s="9">
        <v>1</v>
      </c>
      <c r="B12" s="299" t="s">
        <v>815</v>
      </c>
      <c r="C12" s="10" t="s">
        <v>816</v>
      </c>
      <c r="D12" s="31">
        <v>4.28</v>
      </c>
      <c r="E12" s="12">
        <f>TG!C22</f>
        <v>4.5</v>
      </c>
      <c r="F12" s="13">
        <f aca="true" t="shared" si="0" ref="F12:F50">IF(OR(E12="",D12="",D12=0),"",E12/D12)</f>
        <v>1.0514018691588785</v>
      </c>
    </row>
    <row r="13" spans="1:6" ht="24">
      <c r="A13" s="9"/>
      <c r="B13" s="299"/>
      <c r="C13" s="10" t="s">
        <v>817</v>
      </c>
      <c r="D13" s="14"/>
      <c r="E13" s="15"/>
      <c r="F13" s="13">
        <f t="shared" si="0"/>
      </c>
    </row>
    <row r="14" spans="1:6" ht="24">
      <c r="A14" s="9"/>
      <c r="B14" s="299"/>
      <c r="C14" s="16" t="s">
        <v>818</v>
      </c>
      <c r="D14" s="28"/>
      <c r="E14" s="17"/>
      <c r="F14" s="13">
        <f t="shared" si="0"/>
      </c>
    </row>
    <row r="15" spans="1:6" ht="12">
      <c r="A15" s="9"/>
      <c r="B15" s="299"/>
      <c r="C15" s="32" t="str">
        <f>TF8!B24</f>
        <v>1.  przyłącze  DN    25; 32  </v>
      </c>
      <c r="D15" s="28">
        <v>0</v>
      </c>
      <c r="E15" s="12">
        <f>TF8!C24</f>
        <v>0</v>
      </c>
      <c r="F15" s="13">
        <f t="shared" si="0"/>
      </c>
    </row>
    <row r="16" spans="1:6" ht="12">
      <c r="A16" s="9"/>
      <c r="B16" s="299"/>
      <c r="C16" s="32" t="str">
        <f>TF8!B25</f>
        <v>2.  przyłącze  DN    40; 50  </v>
      </c>
      <c r="D16" s="28">
        <v>0</v>
      </c>
      <c r="E16" s="12">
        <f>TF8!C25</f>
        <v>0</v>
      </c>
      <c r="F16" s="13">
        <f t="shared" si="0"/>
      </c>
    </row>
    <row r="17" spans="1:6" ht="12">
      <c r="A17" s="9"/>
      <c r="B17" s="299"/>
      <c r="C17" s="32" t="str">
        <f>TF8!B26</f>
        <v>3.  przyłącze  DN    65; 80  </v>
      </c>
      <c r="D17" s="28">
        <v>0</v>
      </c>
      <c r="E17" s="12">
        <f>TF8!C26</f>
        <v>0</v>
      </c>
      <c r="F17" s="13">
        <f t="shared" si="0"/>
      </c>
    </row>
    <row r="18" spans="1:6" ht="12">
      <c r="A18" s="9"/>
      <c r="B18" s="299"/>
      <c r="C18" s="32" t="str">
        <f>TF8!B27</f>
        <v>4.  przyłącze  DN  100;125  </v>
      </c>
      <c r="D18" s="28">
        <v>0</v>
      </c>
      <c r="E18" s="12">
        <f>TF8!C27</f>
        <v>0</v>
      </c>
      <c r="F18" s="13">
        <f t="shared" si="0"/>
      </c>
    </row>
    <row r="19" spans="1:6" ht="12">
      <c r="A19" s="9"/>
      <c r="B19" s="299"/>
      <c r="C19" s="32" t="str">
        <f>TF8!B28</f>
        <v>5.  przyłącze  DN  150;200  </v>
      </c>
      <c r="D19" s="28">
        <v>0</v>
      </c>
      <c r="E19" s="12">
        <f>TF8!C28</f>
        <v>0</v>
      </c>
      <c r="F19" s="13">
        <f t="shared" si="0"/>
      </c>
    </row>
    <row r="20" spans="1:6" ht="12">
      <c r="A20" s="9"/>
      <c r="B20" s="299"/>
      <c r="C20" s="32">
        <f>TF8!B29</f>
      </c>
      <c r="D20" s="28">
        <v>0</v>
      </c>
      <c r="E20" s="12">
        <f>TF8!C29</f>
        <v>0</v>
      </c>
      <c r="F20" s="13">
        <f t="shared" si="0"/>
      </c>
    </row>
    <row r="21" spans="1:6" ht="36">
      <c r="A21" s="9"/>
      <c r="B21" s="299"/>
      <c r="C21" s="16" t="s">
        <v>819</v>
      </c>
      <c r="D21" s="28">
        <v>0</v>
      </c>
      <c r="E21" s="12">
        <f>TF8!C33</f>
        <v>0</v>
      </c>
      <c r="F21" s="13">
        <f t="shared" si="0"/>
      </c>
    </row>
    <row r="22" spans="1:6" ht="36">
      <c r="A22" s="9"/>
      <c r="B22" s="299"/>
      <c r="C22" s="16" t="s">
        <v>820</v>
      </c>
      <c r="D22" s="28">
        <v>0</v>
      </c>
      <c r="E22" s="12">
        <f>TF8!C37</f>
        <v>0</v>
      </c>
      <c r="F22" s="13">
        <f t="shared" si="0"/>
      </c>
    </row>
    <row r="23" spans="1:6" ht="24" customHeight="1">
      <c r="A23" s="9"/>
      <c r="B23" s="299"/>
      <c r="C23" s="16" t="s">
        <v>821</v>
      </c>
      <c r="D23" s="28">
        <v>0</v>
      </c>
      <c r="E23" s="12">
        <f>TF8!C41</f>
        <v>0</v>
      </c>
      <c r="F23" s="13">
        <f t="shared" si="0"/>
      </c>
    </row>
    <row r="24" spans="1:6" ht="12">
      <c r="A24" s="9"/>
      <c r="B24" s="299"/>
      <c r="C24" s="21" t="s">
        <v>822</v>
      </c>
      <c r="D24" s="28">
        <v>0</v>
      </c>
      <c r="E24" s="22">
        <f>IF(TG!C21=0,0,ROUND(TG!C31/TG!C21,2))</f>
        <v>4.5</v>
      </c>
      <c r="F24" s="23">
        <f t="shared" si="0"/>
      </c>
    </row>
    <row r="25" spans="1:6" ht="12">
      <c r="A25" s="24">
        <v>2</v>
      </c>
      <c r="B25" s="300" t="s">
        <v>823</v>
      </c>
      <c r="C25" s="10" t="s">
        <v>824</v>
      </c>
      <c r="D25" s="25">
        <v>0</v>
      </c>
      <c r="E25" s="26">
        <f>TG!D22</f>
        <v>0</v>
      </c>
      <c r="F25" s="27">
        <f t="shared" si="0"/>
      </c>
    </row>
    <row r="26" spans="1:6" ht="24">
      <c r="A26" s="9"/>
      <c r="B26" s="300"/>
      <c r="C26" s="10" t="s">
        <v>825</v>
      </c>
      <c r="D26" s="14"/>
      <c r="E26" s="15"/>
      <c r="F26" s="13">
        <f t="shared" si="0"/>
      </c>
    </row>
    <row r="27" spans="1:6" ht="24">
      <c r="A27" s="9"/>
      <c r="B27" s="300"/>
      <c r="C27" s="16" t="s">
        <v>826</v>
      </c>
      <c r="D27" s="28"/>
      <c r="E27" s="17"/>
      <c r="F27" s="13">
        <f t="shared" si="0"/>
      </c>
    </row>
    <row r="28" spans="1:6" ht="12">
      <c r="A28" s="9"/>
      <c r="B28" s="300"/>
      <c r="C28" s="32" t="str">
        <f>TF8!B24</f>
        <v>1.  przyłącze  DN    25; 32  </v>
      </c>
      <c r="D28" s="28">
        <v>0</v>
      </c>
      <c r="E28" s="12">
        <f>TF8!D24</f>
        <v>0</v>
      </c>
      <c r="F28" s="13">
        <f t="shared" si="0"/>
      </c>
    </row>
    <row r="29" spans="1:6" ht="12">
      <c r="A29" s="9"/>
      <c r="B29" s="300"/>
      <c r="C29" s="32" t="str">
        <f>TF8!B25</f>
        <v>2.  przyłącze  DN    40; 50  </v>
      </c>
      <c r="D29" s="28">
        <v>0</v>
      </c>
      <c r="E29" s="12">
        <f>TF8!D25</f>
        <v>0</v>
      </c>
      <c r="F29" s="13">
        <f t="shared" si="0"/>
      </c>
    </row>
    <row r="30" spans="1:6" ht="12">
      <c r="A30" s="9"/>
      <c r="B30" s="300"/>
      <c r="C30" s="32" t="str">
        <f>TF8!B26</f>
        <v>3.  przyłącze  DN    65; 80  </v>
      </c>
      <c r="D30" s="28">
        <v>0</v>
      </c>
      <c r="E30" s="12">
        <f>TF8!D26</f>
        <v>0</v>
      </c>
      <c r="F30" s="13">
        <f t="shared" si="0"/>
      </c>
    </row>
    <row r="31" spans="1:6" ht="12">
      <c r="A31" s="9"/>
      <c r="B31" s="300"/>
      <c r="C31" s="32" t="str">
        <f>TF8!B27</f>
        <v>4.  przyłącze  DN  100;125  </v>
      </c>
      <c r="D31" s="28">
        <v>0</v>
      </c>
      <c r="E31" s="12">
        <f>TF8!D27</f>
        <v>0</v>
      </c>
      <c r="F31" s="13">
        <f t="shared" si="0"/>
      </c>
    </row>
    <row r="32" spans="1:6" ht="12">
      <c r="A32" s="9"/>
      <c r="B32" s="300"/>
      <c r="C32" s="32" t="str">
        <f>TF8!B28</f>
        <v>5.  przyłącze  DN  150;200  </v>
      </c>
      <c r="D32" s="28">
        <v>0</v>
      </c>
      <c r="E32" s="12">
        <f>TF8!D28</f>
        <v>0</v>
      </c>
      <c r="F32" s="13">
        <f t="shared" si="0"/>
      </c>
    </row>
    <row r="33" spans="1:6" ht="12">
      <c r="A33" s="9"/>
      <c r="B33" s="300"/>
      <c r="C33" s="32">
        <f>TF8!B29</f>
      </c>
      <c r="D33" s="28">
        <v>0</v>
      </c>
      <c r="E33" s="12">
        <f>TF8!D29</f>
        <v>0</v>
      </c>
      <c r="F33" s="13">
        <f t="shared" si="0"/>
      </c>
    </row>
    <row r="34" spans="1:6" ht="36">
      <c r="A34" s="9"/>
      <c r="B34" s="300"/>
      <c r="C34" s="16" t="s">
        <v>827</v>
      </c>
      <c r="D34" s="28">
        <v>0</v>
      </c>
      <c r="E34" s="12">
        <f>TF8!D33</f>
        <v>0</v>
      </c>
      <c r="F34" s="13">
        <f t="shared" si="0"/>
      </c>
    </row>
    <row r="35" spans="1:6" ht="36">
      <c r="A35" s="9"/>
      <c r="B35" s="300"/>
      <c r="C35" s="16" t="s">
        <v>828</v>
      </c>
      <c r="D35" s="28">
        <v>0</v>
      </c>
      <c r="E35" s="12">
        <f>TF8!D37</f>
        <v>0</v>
      </c>
      <c r="F35" s="13">
        <f t="shared" si="0"/>
      </c>
    </row>
    <row r="36" spans="1:6" ht="24" customHeight="1">
      <c r="A36" s="9"/>
      <c r="B36" s="300"/>
      <c r="C36" s="16" t="s">
        <v>829</v>
      </c>
      <c r="D36" s="28">
        <v>0</v>
      </c>
      <c r="E36" s="12">
        <f>TF8!D41</f>
        <v>0</v>
      </c>
      <c r="F36" s="13">
        <f t="shared" si="0"/>
      </c>
    </row>
    <row r="37" spans="1:6" ht="12">
      <c r="A37" s="9"/>
      <c r="B37" s="300"/>
      <c r="C37" s="21" t="s">
        <v>830</v>
      </c>
      <c r="D37" s="28">
        <v>0</v>
      </c>
      <c r="E37" s="22">
        <f>IF(TG!D21=0,0,ROUND(TG!D31/TG!D21,2))</f>
        <v>0</v>
      </c>
      <c r="F37" s="23">
        <f t="shared" si="0"/>
      </c>
    </row>
    <row r="38" spans="1:6" ht="12">
      <c r="A38" s="24">
        <v>3</v>
      </c>
      <c r="B38" s="300" t="s">
        <v>831</v>
      </c>
      <c r="C38" s="10" t="s">
        <v>832</v>
      </c>
      <c r="D38" s="25">
        <v>0</v>
      </c>
      <c r="E38" s="26">
        <f>TG!E22</f>
        <v>0</v>
      </c>
      <c r="F38" s="27">
        <f t="shared" si="0"/>
      </c>
    </row>
    <row r="39" spans="1:6" ht="24">
      <c r="A39" s="9"/>
      <c r="B39" s="300"/>
      <c r="C39" s="10" t="s">
        <v>833</v>
      </c>
      <c r="D39" s="14"/>
      <c r="E39" s="15"/>
      <c r="F39" s="13">
        <f t="shared" si="0"/>
      </c>
    </row>
    <row r="40" spans="1:6" ht="24">
      <c r="A40" s="9"/>
      <c r="B40" s="300"/>
      <c r="C40" s="16" t="s">
        <v>834</v>
      </c>
      <c r="D40" s="28"/>
      <c r="E40" s="17"/>
      <c r="F40" s="13">
        <f t="shared" si="0"/>
      </c>
    </row>
    <row r="41" spans="1:6" ht="12">
      <c r="A41" s="9"/>
      <c r="B41" s="300"/>
      <c r="C41" s="32" t="str">
        <f>TF8!B24</f>
        <v>1.  przyłącze  DN    25; 32  </v>
      </c>
      <c r="D41" s="28">
        <v>0</v>
      </c>
      <c r="E41" s="12">
        <f>TF8!E24</f>
        <v>0</v>
      </c>
      <c r="F41" s="13">
        <f t="shared" si="0"/>
      </c>
    </row>
    <row r="42" spans="1:6" ht="12">
      <c r="A42" s="9"/>
      <c r="B42" s="300"/>
      <c r="C42" s="32" t="str">
        <f>TF8!B25</f>
        <v>2.  przyłącze  DN    40; 50  </v>
      </c>
      <c r="D42" s="28">
        <v>0</v>
      </c>
      <c r="E42" s="12">
        <f>TF8!E25</f>
        <v>0</v>
      </c>
      <c r="F42" s="13">
        <f t="shared" si="0"/>
      </c>
    </row>
    <row r="43" spans="1:6" ht="12">
      <c r="A43" s="9"/>
      <c r="B43" s="300"/>
      <c r="C43" s="32" t="str">
        <f>TF8!B26</f>
        <v>3.  przyłącze  DN    65; 80  </v>
      </c>
      <c r="D43" s="28">
        <v>0</v>
      </c>
      <c r="E43" s="12">
        <f>TF8!E26</f>
        <v>0</v>
      </c>
      <c r="F43" s="13">
        <f t="shared" si="0"/>
      </c>
    </row>
    <row r="44" spans="1:6" ht="12">
      <c r="A44" s="9"/>
      <c r="B44" s="300"/>
      <c r="C44" s="32" t="str">
        <f>TF8!B27</f>
        <v>4.  przyłącze  DN  100;125  </v>
      </c>
      <c r="D44" s="28">
        <v>0</v>
      </c>
      <c r="E44" s="12">
        <f>TF8!E27</f>
        <v>0</v>
      </c>
      <c r="F44" s="13">
        <f t="shared" si="0"/>
      </c>
    </row>
    <row r="45" spans="1:6" ht="12">
      <c r="A45" s="9"/>
      <c r="B45" s="300"/>
      <c r="C45" s="32" t="str">
        <f>TF8!B28</f>
        <v>5.  przyłącze  DN  150;200  </v>
      </c>
      <c r="D45" s="28">
        <v>0</v>
      </c>
      <c r="E45" s="12">
        <f>TF8!E28</f>
        <v>0</v>
      </c>
      <c r="F45" s="13">
        <f t="shared" si="0"/>
      </c>
    </row>
    <row r="46" spans="1:6" ht="12">
      <c r="A46" s="9"/>
      <c r="B46" s="300"/>
      <c r="C46" s="32">
        <f>TF8!B29</f>
      </c>
      <c r="D46" s="28">
        <v>0</v>
      </c>
      <c r="E46" s="17">
        <v>0</v>
      </c>
      <c r="F46" s="13">
        <f t="shared" si="0"/>
      </c>
    </row>
    <row r="47" spans="1:6" ht="36">
      <c r="A47" s="9"/>
      <c r="B47" s="300"/>
      <c r="C47" s="16" t="s">
        <v>835</v>
      </c>
      <c r="D47" s="28">
        <v>0</v>
      </c>
      <c r="E47" s="12">
        <f>TF8!E33</f>
        <v>0</v>
      </c>
      <c r="F47" s="13">
        <f t="shared" si="0"/>
      </c>
    </row>
    <row r="48" spans="1:6" ht="36">
      <c r="A48" s="9"/>
      <c r="B48" s="300"/>
      <c r="C48" s="16" t="s">
        <v>836</v>
      </c>
      <c r="D48" s="28">
        <v>0</v>
      </c>
      <c r="E48" s="12">
        <f>TF8!E37</f>
        <v>0</v>
      </c>
      <c r="F48" s="13">
        <f t="shared" si="0"/>
      </c>
    </row>
    <row r="49" spans="1:6" ht="24" customHeight="1">
      <c r="A49" s="9"/>
      <c r="B49" s="300"/>
      <c r="C49" s="16" t="s">
        <v>837</v>
      </c>
      <c r="D49" s="28">
        <v>0</v>
      </c>
      <c r="E49" s="12">
        <f>TF8!E41</f>
        <v>0</v>
      </c>
      <c r="F49" s="13">
        <f t="shared" si="0"/>
      </c>
    </row>
    <row r="50" spans="1:6" ht="12">
      <c r="A50" s="29"/>
      <c r="B50" s="300"/>
      <c r="C50" s="21" t="s">
        <v>838</v>
      </c>
      <c r="D50" s="30">
        <v>0</v>
      </c>
      <c r="E50" s="22">
        <f>IF(TG!E21=0,0,ROUND(TG!E31/TG!E21,2))</f>
        <v>0</v>
      </c>
      <c r="F50" s="23">
        <f t="shared" si="0"/>
      </c>
    </row>
    <row r="51" ht="12"/>
    <row r="52" ht="12">
      <c r="A52" s="1" t="s">
        <v>839</v>
      </c>
    </row>
    <row r="53" ht="12">
      <c r="A53" s="1" t="s">
        <v>840</v>
      </c>
    </row>
    <row r="54" ht="12">
      <c r="A54" s="1" t="s">
        <v>362</v>
      </c>
    </row>
  </sheetData>
  <sheetProtection sheet="1" objects="1" scenarios="1"/>
  <mergeCells count="11">
    <mergeCell ref="B38:B50"/>
    <mergeCell ref="F5:F6"/>
    <mergeCell ref="C7:C10"/>
    <mergeCell ref="F7:F8"/>
    <mergeCell ref="D9:F10"/>
    <mergeCell ref="A5:A10"/>
    <mergeCell ref="B5:C6"/>
    <mergeCell ref="D5:D8"/>
    <mergeCell ref="E5:E8"/>
    <mergeCell ref="B12:B24"/>
    <mergeCell ref="B25:B37"/>
  </mergeCells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8.57421875" style="1" customWidth="1"/>
    <col min="3" max="4" width="20.57421875" style="1" customWidth="1"/>
    <col min="5" max="5" width="9.7109375" style="1" customWidth="1"/>
    <col min="6" max="16384" width="9.140625" style="1" customWidth="1"/>
  </cols>
  <sheetData>
    <row r="2" ht="12">
      <c r="A2" s="2" t="s">
        <v>1031</v>
      </c>
    </row>
    <row r="3" ht="12">
      <c r="A3" s="3" t="s">
        <v>1032</v>
      </c>
    </row>
    <row r="4" spans="1:4" s="2" customFormat="1" ht="12">
      <c r="A4" s="202"/>
      <c r="B4" s="202"/>
      <c r="C4" s="202" t="s">
        <v>1033</v>
      </c>
      <c r="D4" s="219"/>
    </row>
    <row r="5" spans="1:4" s="2" customFormat="1" ht="12">
      <c r="A5" s="5" t="s">
        <v>1034</v>
      </c>
      <c r="B5" s="5" t="s">
        <v>1035</v>
      </c>
      <c r="C5" s="5" t="s">
        <v>651</v>
      </c>
      <c r="D5" s="220" t="s">
        <v>652</v>
      </c>
    </row>
    <row r="6" spans="1:4" s="2" customFormat="1" ht="12">
      <c r="A6" s="5"/>
      <c r="B6" s="5"/>
      <c r="C6" s="5" t="s">
        <v>653</v>
      </c>
      <c r="D6" s="220" t="s">
        <v>654</v>
      </c>
    </row>
    <row r="7" spans="1:4" s="2" customFormat="1" ht="12">
      <c r="A7" s="6"/>
      <c r="B7" s="6"/>
      <c r="C7" s="6" t="s">
        <v>655</v>
      </c>
      <c r="D7" s="41"/>
    </row>
    <row r="8" spans="1:4" s="2" customFormat="1" ht="12">
      <c r="A8" s="7">
        <v>0</v>
      </c>
      <c r="B8" s="7">
        <v>1</v>
      </c>
      <c r="C8" s="7">
        <v>2</v>
      </c>
      <c r="D8" s="8">
        <v>3</v>
      </c>
    </row>
    <row r="9" spans="1:4" s="2" customFormat="1" ht="12">
      <c r="A9" s="229">
        <v>1</v>
      </c>
      <c r="B9" s="43" t="s">
        <v>656</v>
      </c>
      <c r="C9" s="79"/>
      <c r="D9" s="230"/>
    </row>
    <row r="10" spans="1:4" ht="12">
      <c r="A10" s="231" t="s">
        <v>657</v>
      </c>
      <c r="B10" s="206" t="s">
        <v>658</v>
      </c>
      <c r="C10" s="133"/>
      <c r="D10" s="133"/>
    </row>
    <row r="11" spans="1:4" ht="12">
      <c r="A11" s="231" t="s">
        <v>659</v>
      </c>
      <c r="B11" s="206" t="s">
        <v>660</v>
      </c>
      <c r="C11" s="133"/>
      <c r="D11" s="133"/>
    </row>
    <row r="12" spans="1:4" ht="12">
      <c r="A12" s="231"/>
      <c r="B12" s="211" t="s">
        <v>661</v>
      </c>
      <c r="C12" s="54">
        <f>SUM(C10:C11)</f>
        <v>0</v>
      </c>
      <c r="D12" s="54">
        <f>SUM(D10:D11)</f>
        <v>0</v>
      </c>
    </row>
    <row r="13" spans="1:4" s="2" customFormat="1" ht="12">
      <c r="A13" s="221">
        <v>2</v>
      </c>
      <c r="B13" s="232" t="s">
        <v>662</v>
      </c>
      <c r="C13" s="79"/>
      <c r="D13" s="230"/>
    </row>
    <row r="14" spans="1:4" ht="12">
      <c r="A14" s="204" t="s">
        <v>663</v>
      </c>
      <c r="B14" s="215" t="s">
        <v>664</v>
      </c>
      <c r="C14" s="133">
        <v>0</v>
      </c>
      <c r="D14" s="133">
        <v>0</v>
      </c>
    </row>
    <row r="15" spans="1:4" ht="12">
      <c r="A15" s="204" t="s">
        <v>665</v>
      </c>
      <c r="B15" s="215" t="s">
        <v>666</v>
      </c>
      <c r="C15" s="133">
        <v>28440</v>
      </c>
      <c r="D15" s="133">
        <v>29862</v>
      </c>
    </row>
    <row r="16" spans="1:4" ht="12">
      <c r="A16" s="204" t="s">
        <v>667</v>
      </c>
      <c r="B16" s="215" t="s">
        <v>668</v>
      </c>
      <c r="C16" s="133">
        <v>49161</v>
      </c>
      <c r="D16" s="133">
        <v>50538</v>
      </c>
    </row>
    <row r="17" spans="1:4" ht="12">
      <c r="A17" s="204" t="s">
        <v>669</v>
      </c>
      <c r="B17" s="215" t="s">
        <v>670</v>
      </c>
      <c r="C17" s="133">
        <v>0</v>
      </c>
      <c r="D17" s="133">
        <f>C17+(C17*0.03)</f>
        <v>0</v>
      </c>
    </row>
    <row r="18" spans="1:4" ht="12">
      <c r="A18" s="204" t="s">
        <v>671</v>
      </c>
      <c r="B18" s="215" t="s">
        <v>672</v>
      </c>
      <c r="C18" s="133">
        <v>0</v>
      </c>
      <c r="D18" s="133">
        <f>C18+(C18*0.03)</f>
        <v>0</v>
      </c>
    </row>
    <row r="19" spans="1:4" ht="12">
      <c r="A19" s="204" t="s">
        <v>673</v>
      </c>
      <c r="B19" s="215" t="s">
        <v>674</v>
      </c>
      <c r="C19" s="133">
        <v>37410</v>
      </c>
      <c r="D19" s="133">
        <v>38457</v>
      </c>
    </row>
    <row r="20" spans="1:4" ht="12">
      <c r="A20" s="204" t="s">
        <v>675</v>
      </c>
      <c r="B20" s="215" t="s">
        <v>676</v>
      </c>
      <c r="C20" s="133">
        <v>239802</v>
      </c>
      <c r="D20" s="133">
        <v>246996</v>
      </c>
    </row>
    <row r="21" spans="1:4" ht="12">
      <c r="A21" s="204" t="s">
        <v>677</v>
      </c>
      <c r="B21" s="218" t="s">
        <v>678</v>
      </c>
      <c r="C21" s="70"/>
      <c r="D21" s="70"/>
    </row>
    <row r="22" spans="1:4" ht="12">
      <c r="A22" s="204"/>
      <c r="B22" s="209" t="s">
        <v>679</v>
      </c>
      <c r="C22" s="71">
        <f>SUM(C14:C21)</f>
        <v>354813</v>
      </c>
      <c r="D22" s="71">
        <f>SUM(D14:D21)</f>
        <v>365853</v>
      </c>
    </row>
    <row r="23" spans="1:4" s="2" customFormat="1" ht="12">
      <c r="A23" s="208"/>
      <c r="B23" s="233" t="s">
        <v>680</v>
      </c>
      <c r="C23" s="234">
        <f>IF(OR(C24="",C22="",C22=0),"",C24/C22)</f>
        <v>0.439999267219634</v>
      </c>
      <c r="D23" s="234">
        <f>IF(OR(D24="",D22="",D22=0),"",D24/D22)</f>
        <v>0.4395235244756774</v>
      </c>
    </row>
    <row r="24" spans="1:4" s="2" customFormat="1" ht="12">
      <c r="A24" s="208"/>
      <c r="B24" s="235" t="s">
        <v>681</v>
      </c>
      <c r="C24" s="130">
        <v>156117.46</v>
      </c>
      <c r="D24" s="130">
        <v>160801</v>
      </c>
    </row>
    <row r="25" spans="1:4" s="2" customFormat="1" ht="12">
      <c r="A25" s="208"/>
      <c r="B25" s="236" t="s">
        <v>682</v>
      </c>
      <c r="C25" s="237">
        <f>IF(OR(C26="",C24="",C24=0),"",C26/C24)</f>
        <v>0.8409117084021224</v>
      </c>
      <c r="D25" s="237">
        <f>IF(OR(D26="",D24="",D24=0),"",D26/D24)</f>
        <v>0.8409089495712091</v>
      </c>
    </row>
    <row r="26" spans="1:4" s="2" customFormat="1" ht="12">
      <c r="A26" s="208"/>
      <c r="B26" s="238" t="s">
        <v>683</v>
      </c>
      <c r="C26" s="70">
        <v>131281</v>
      </c>
      <c r="D26" s="70">
        <v>135219</v>
      </c>
    </row>
    <row r="27" spans="1:5" s="2" customFormat="1" ht="12">
      <c r="A27" s="208"/>
      <c r="B27" s="238" t="s">
        <v>684</v>
      </c>
      <c r="C27" s="239">
        <f>IF(OR(C28="",C24="",C24=0),"",C28/C24)</f>
        <v>0.1590882915978776</v>
      </c>
      <c r="D27" s="240">
        <f>IF(OR(D28="",D24="",D24=0),"",D28/D24)</f>
        <v>0.15909105042879088</v>
      </c>
      <c r="E27" s="241"/>
    </row>
    <row r="28" spans="1:4" ht="12">
      <c r="A28" s="208"/>
      <c r="B28" s="242" t="s">
        <v>685</v>
      </c>
      <c r="C28" s="131">
        <f>C24-C26</f>
        <v>24836.459999999992</v>
      </c>
      <c r="D28" s="243">
        <f>D24-D26</f>
        <v>25582</v>
      </c>
    </row>
    <row r="29" spans="1:5" ht="12">
      <c r="A29" s="208"/>
      <c r="B29" s="233" t="s">
        <v>686</v>
      </c>
      <c r="C29" s="234">
        <f>IF(OR(C30="",C22="",C22=0),"",C30/C22)</f>
        <v>0.560000732780366</v>
      </c>
      <c r="D29" s="234">
        <f>IF(OR(D30="",D22="",D22=0),"",D30/D22)</f>
        <v>0.5604764755243226</v>
      </c>
      <c r="E29" s="241"/>
    </row>
    <row r="30" spans="1:4" ht="12">
      <c r="A30" s="213"/>
      <c r="B30" s="235" t="s">
        <v>687</v>
      </c>
      <c r="C30" s="132">
        <f>C22-C24</f>
        <v>198695.54</v>
      </c>
      <c r="D30" s="132">
        <f>D22-D24</f>
        <v>205052</v>
      </c>
    </row>
    <row r="31" spans="1:4" ht="12">
      <c r="A31" s="221">
        <v>3</v>
      </c>
      <c r="B31" s="222" t="s">
        <v>688</v>
      </c>
      <c r="C31" s="244">
        <f>C12+C22</f>
        <v>354813</v>
      </c>
      <c r="D31" s="245">
        <f>D12+D22</f>
        <v>365853</v>
      </c>
    </row>
    <row r="32" spans="1:4" ht="12">
      <c r="A32" s="208">
        <v>4</v>
      </c>
      <c r="B32" s="233" t="s">
        <v>689</v>
      </c>
      <c r="C32" s="234">
        <f>IF(OR(C33="",C31="",C31=0),"",C33/C31)</f>
        <v>0.439999267219634</v>
      </c>
      <c r="D32" s="234">
        <f>IF(OR(D33="",D31="",D31=0),"",D33/D31)</f>
        <v>0.4395235244756774</v>
      </c>
    </row>
    <row r="33" spans="1:4" ht="12">
      <c r="A33" s="208"/>
      <c r="B33" s="235" t="s">
        <v>690</v>
      </c>
      <c r="C33" s="132">
        <f>C12+C24</f>
        <v>156117.46</v>
      </c>
      <c r="D33" s="132">
        <f>D12+D24</f>
        <v>160801</v>
      </c>
    </row>
    <row r="34" spans="1:4" ht="12">
      <c r="A34" s="208"/>
      <c r="B34" s="236" t="s">
        <v>691</v>
      </c>
      <c r="C34" s="237">
        <f>IF(OR(C35="",C33="",C33=0),"",C35/C33)</f>
        <v>0.8409117084021224</v>
      </c>
      <c r="D34" s="237">
        <f>IF(OR(D35="",D33="",D33=0),"",D35/D33)</f>
        <v>0.8409089495712091</v>
      </c>
    </row>
    <row r="35" spans="1:4" ht="12">
      <c r="A35" s="208"/>
      <c r="B35" s="238" t="s">
        <v>692</v>
      </c>
      <c r="C35" s="131">
        <f>C10+C26</f>
        <v>131281</v>
      </c>
      <c r="D35" s="131">
        <f>D10+D26</f>
        <v>135219</v>
      </c>
    </row>
    <row r="36" spans="1:4" ht="12">
      <c r="A36" s="208"/>
      <c r="B36" s="238" t="s">
        <v>693</v>
      </c>
      <c r="C36" s="239">
        <f>IF(OR(C37="",C33="",C33=0),"",C37/C33)</f>
        <v>0.1590882915978776</v>
      </c>
      <c r="D36" s="239">
        <f>IF(OR(D37="",D33="",D33=0),"",D37/D33)</f>
        <v>0.15909105042879088</v>
      </c>
    </row>
    <row r="37" spans="1:4" ht="12">
      <c r="A37" s="208"/>
      <c r="B37" s="242" t="s">
        <v>694</v>
      </c>
      <c r="C37" s="131">
        <f>C11+C28</f>
        <v>24836.459999999992</v>
      </c>
      <c r="D37" s="131">
        <f>D11+D28</f>
        <v>25582</v>
      </c>
    </row>
    <row r="38" spans="1:4" ht="12">
      <c r="A38" s="208"/>
      <c r="B38" s="233" t="s">
        <v>695</v>
      </c>
      <c r="C38" s="234">
        <f>IF(OR(C39="",C31="",C31=0),"",C39/C31)</f>
        <v>0.560000732780366</v>
      </c>
      <c r="D38" s="234">
        <f>IF(OR(D39="",D31="",D31=0),"",D39/D31)</f>
        <v>0.5604764755243226</v>
      </c>
    </row>
    <row r="39" spans="1:4" ht="12">
      <c r="A39" s="213"/>
      <c r="B39" s="235" t="s">
        <v>696</v>
      </c>
      <c r="C39" s="132">
        <f>C31-C33</f>
        <v>198695.54</v>
      </c>
      <c r="D39" s="132">
        <f>D31-D33</f>
        <v>205052</v>
      </c>
    </row>
  </sheetData>
  <sheetProtection sheet="1" objects="1" scenarios="1"/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8.57421875" style="1" customWidth="1"/>
    <col min="3" max="4" width="20.57421875" style="1" customWidth="1"/>
    <col min="5" max="5" width="9.7109375" style="1" customWidth="1"/>
    <col min="6" max="16384" width="9.140625" style="1" customWidth="1"/>
  </cols>
  <sheetData>
    <row r="2" ht="12">
      <c r="A2" s="2" t="s">
        <v>697</v>
      </c>
    </row>
    <row r="3" ht="12">
      <c r="A3" s="3" t="s">
        <v>698</v>
      </c>
    </row>
    <row r="4" spans="1:4" ht="12">
      <c r="A4" s="202"/>
      <c r="B4" s="202"/>
      <c r="C4" s="202" t="s">
        <v>699</v>
      </c>
      <c r="D4" s="219"/>
    </row>
    <row r="5" spans="1:4" ht="12">
      <c r="A5" s="5" t="s">
        <v>700</v>
      </c>
      <c r="B5" s="5" t="s">
        <v>701</v>
      </c>
      <c r="C5" s="5" t="s">
        <v>702</v>
      </c>
      <c r="D5" s="220" t="s">
        <v>703</v>
      </c>
    </row>
    <row r="6" spans="1:4" ht="12">
      <c r="A6" s="5"/>
      <c r="B6" s="5"/>
      <c r="C6" s="5" t="s">
        <v>704</v>
      </c>
      <c r="D6" s="220" t="s">
        <v>705</v>
      </c>
    </row>
    <row r="7" spans="1:4" ht="12">
      <c r="A7" s="6"/>
      <c r="B7" s="6"/>
      <c r="C7" s="6" t="s">
        <v>706</v>
      </c>
      <c r="D7" s="41"/>
    </row>
    <row r="8" spans="1:4" ht="12">
      <c r="A8" s="7">
        <v>0</v>
      </c>
      <c r="B8" s="7">
        <v>1</v>
      </c>
      <c r="C8" s="7">
        <v>2</v>
      </c>
      <c r="D8" s="8">
        <v>3</v>
      </c>
    </row>
    <row r="9" spans="1:4" ht="12">
      <c r="A9" s="229">
        <v>1</v>
      </c>
      <c r="B9" s="43" t="s">
        <v>707</v>
      </c>
      <c r="C9" s="79"/>
      <c r="D9" s="230"/>
    </row>
    <row r="10" spans="1:4" ht="12">
      <c r="A10" s="231" t="s">
        <v>708</v>
      </c>
      <c r="B10" s="206" t="s">
        <v>709</v>
      </c>
      <c r="C10" s="133">
        <v>0</v>
      </c>
      <c r="D10" s="133">
        <v>0</v>
      </c>
    </row>
    <row r="11" spans="1:4" ht="12">
      <c r="A11" s="231"/>
      <c r="B11" s="206" t="s">
        <v>710</v>
      </c>
      <c r="C11" s="133"/>
      <c r="D11" s="133"/>
    </row>
    <row r="12" spans="1:4" ht="12">
      <c r="A12" s="231"/>
      <c r="B12" s="206" t="s">
        <v>711</v>
      </c>
      <c r="C12" s="133"/>
      <c r="D12" s="133"/>
    </row>
    <row r="13" spans="1:4" ht="12">
      <c r="A13" s="231"/>
      <c r="B13" s="206" t="s">
        <v>712</v>
      </c>
      <c r="C13" s="133"/>
      <c r="D13" s="133"/>
    </row>
    <row r="14" spans="1:4" ht="12">
      <c r="A14" s="231"/>
      <c r="B14" s="206" t="s">
        <v>713</v>
      </c>
      <c r="C14" s="133"/>
      <c r="D14" s="133"/>
    </row>
    <row r="15" spans="1:4" ht="12">
      <c r="A15" s="231"/>
      <c r="B15" s="206" t="s">
        <v>714</v>
      </c>
      <c r="C15" s="133">
        <v>0</v>
      </c>
      <c r="D15" s="133">
        <v>0</v>
      </c>
    </row>
    <row r="16" spans="1:4" ht="12">
      <c r="A16" s="231"/>
      <c r="B16" s="206" t="s">
        <v>715</v>
      </c>
      <c r="C16" s="133"/>
      <c r="D16" s="133"/>
    </row>
    <row r="17" spans="1:4" ht="12">
      <c r="A17" s="231" t="s">
        <v>716</v>
      </c>
      <c r="B17" s="207" t="s">
        <v>717</v>
      </c>
      <c r="C17" s="133"/>
      <c r="D17" s="133"/>
    </row>
    <row r="18" spans="1:4" ht="12">
      <c r="A18" s="231"/>
      <c r="B18" s="211" t="s">
        <v>718</v>
      </c>
      <c r="C18" s="54">
        <f>SUM(C10:C17)</f>
        <v>0</v>
      </c>
      <c r="D18" s="54">
        <f>SUM(D10:D17)</f>
        <v>0</v>
      </c>
    </row>
    <row r="19" spans="1:4" ht="12">
      <c r="A19" s="229">
        <v>2</v>
      </c>
      <c r="B19" s="43" t="s">
        <v>719</v>
      </c>
      <c r="C19" s="79"/>
      <c r="D19" s="230"/>
    </row>
    <row r="20" spans="1:4" ht="12">
      <c r="A20" s="231" t="s">
        <v>720</v>
      </c>
      <c r="B20" s="206" t="s">
        <v>721</v>
      </c>
      <c r="C20" s="133">
        <v>13238.51</v>
      </c>
      <c r="D20" s="133">
        <v>15000</v>
      </c>
    </row>
    <row r="21" spans="1:4" ht="12">
      <c r="A21" s="231" t="s">
        <v>722</v>
      </c>
      <c r="B21" s="206" t="s">
        <v>723</v>
      </c>
      <c r="C21" s="133">
        <v>132452</v>
      </c>
      <c r="D21" s="133">
        <v>139075</v>
      </c>
    </row>
    <row r="22" spans="1:4" ht="12">
      <c r="A22" s="231" t="s">
        <v>724</v>
      </c>
      <c r="B22" s="206" t="s">
        <v>725</v>
      </c>
      <c r="C22" s="133">
        <f>2036.05</f>
        <v>2036.05</v>
      </c>
      <c r="D22" s="133">
        <v>2093</v>
      </c>
    </row>
    <row r="23" spans="1:4" ht="12">
      <c r="A23" s="231" t="s">
        <v>726</v>
      </c>
      <c r="B23" s="206" t="s">
        <v>727</v>
      </c>
      <c r="C23" s="133">
        <f>3261.53</f>
        <v>3261.53</v>
      </c>
      <c r="D23" s="133">
        <v>3571</v>
      </c>
    </row>
    <row r="24" spans="1:4" ht="12">
      <c r="A24" s="231" t="s">
        <v>728</v>
      </c>
      <c r="B24" s="206" t="s">
        <v>729</v>
      </c>
      <c r="C24" s="133">
        <f>17606.19</f>
        <v>17606.19</v>
      </c>
      <c r="D24" s="133">
        <v>18134</v>
      </c>
    </row>
    <row r="25" spans="1:4" ht="12">
      <c r="A25" s="231" t="s">
        <v>730</v>
      </c>
      <c r="B25" s="206" t="s">
        <v>731</v>
      </c>
      <c r="C25" s="133">
        <v>91111</v>
      </c>
      <c r="D25" s="133">
        <v>93662</v>
      </c>
    </row>
    <row r="26" spans="1:4" ht="12">
      <c r="A26" s="231" t="s">
        <v>732</v>
      </c>
      <c r="B26" s="206" t="s">
        <v>733</v>
      </c>
      <c r="C26" s="133"/>
      <c r="D26" s="133"/>
    </row>
    <row r="27" spans="1:4" ht="12">
      <c r="A27" s="231" t="s">
        <v>734</v>
      </c>
      <c r="B27" s="207" t="s">
        <v>735</v>
      </c>
      <c r="C27" s="70"/>
      <c r="D27" s="70"/>
    </row>
    <row r="28" spans="1:4" ht="12">
      <c r="A28" s="231"/>
      <c r="B28" s="209" t="s">
        <v>736</v>
      </c>
      <c r="C28" s="71">
        <f>SUM(C20:C27)</f>
        <v>259705.28</v>
      </c>
      <c r="D28" s="71">
        <f>SUM(D20:D27)</f>
        <v>271535</v>
      </c>
    </row>
    <row r="29" spans="1:4" ht="12">
      <c r="A29" s="221">
        <v>3</v>
      </c>
      <c r="B29" s="222" t="s">
        <v>737</v>
      </c>
      <c r="C29" s="244">
        <f>C18+C28</f>
        <v>259705.28</v>
      </c>
      <c r="D29" s="245">
        <f>D18+D28</f>
        <v>271535</v>
      </c>
    </row>
    <row r="30" spans="1:4" ht="12">
      <c r="A30" s="208">
        <v>4</v>
      </c>
      <c r="B30" s="233" t="s">
        <v>738</v>
      </c>
      <c r="C30" s="234">
        <f>IF(OR(C31="",C29="",C29=0),"",C31/C29)</f>
        <v>0.4175701395058275</v>
      </c>
      <c r="D30" s="234">
        <f>IF(OR(D31="",D29="",D29=0),"",D31/D29)</f>
        <v>0.4114125987441766</v>
      </c>
    </row>
    <row r="31" spans="1:4" ht="12">
      <c r="A31" s="208"/>
      <c r="B31" s="235" t="s">
        <v>739</v>
      </c>
      <c r="C31" s="130">
        <v>108445.17</v>
      </c>
      <c r="D31" s="130">
        <v>111712.92</v>
      </c>
    </row>
    <row r="32" spans="1:4" ht="12">
      <c r="A32" s="208"/>
      <c r="B32" s="236" t="s">
        <v>740</v>
      </c>
      <c r="C32" s="237">
        <f>IF(OR(C33="",C31="",C31=0),"",C33/C31)</f>
        <v>0.8409090971963067</v>
      </c>
      <c r="D32" s="237">
        <f>IF(OR(D33="",D31="",D31=0),"",D33/D31)</f>
        <v>0.8409054207874971</v>
      </c>
    </row>
    <row r="33" spans="1:4" ht="12">
      <c r="A33" s="208"/>
      <c r="B33" s="238" t="s">
        <v>741</v>
      </c>
      <c r="C33" s="70">
        <v>91192.53</v>
      </c>
      <c r="D33" s="70">
        <v>93940</v>
      </c>
    </row>
    <row r="34" spans="1:4" ht="12">
      <c r="A34" s="208"/>
      <c r="B34" s="238" t="s">
        <v>742</v>
      </c>
      <c r="C34" s="239">
        <f>IF(OR(C35="",C31="",C31=0),"",C35/C31)</f>
        <v>0.15909090280369334</v>
      </c>
      <c r="D34" s="240">
        <f>IF(OR(D35="",D31="",D31=0),"",D35/D31)</f>
        <v>0.1590945792125029</v>
      </c>
    </row>
    <row r="35" spans="1:4" ht="12">
      <c r="A35" s="208"/>
      <c r="B35" s="242" t="s">
        <v>743</v>
      </c>
      <c r="C35" s="131">
        <f>C31-C33</f>
        <v>17252.64</v>
      </c>
      <c r="D35" s="243">
        <f>D31-D33</f>
        <v>17772.92</v>
      </c>
    </row>
    <row r="36" spans="1:4" ht="12">
      <c r="A36" s="208"/>
      <c r="B36" s="233" t="s">
        <v>744</v>
      </c>
      <c r="C36" s="234">
        <f>IF(OR(C37="",C29="",C29=0),"",C37/C29)</f>
        <v>0.5824298604941724</v>
      </c>
      <c r="D36" s="234">
        <f>IF(OR(D37="",D29="",D29=0),"",D37/D29)</f>
        <v>0.5885874012558234</v>
      </c>
    </row>
    <row r="37" spans="1:4" ht="12">
      <c r="A37" s="213"/>
      <c r="B37" s="235" t="s">
        <v>745</v>
      </c>
      <c r="C37" s="132">
        <f>C29-C31</f>
        <v>151260.11</v>
      </c>
      <c r="D37" s="132">
        <f>D29-D31</f>
        <v>159822.08000000002</v>
      </c>
    </row>
    <row r="38" ht="12"/>
  </sheetData>
  <sheetProtection sheet="1" objects="1" scenarios="1"/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5.421875" style="1" customWidth="1"/>
    <col min="8" max="16384" width="9.140625" style="1" customWidth="1"/>
  </cols>
  <sheetData>
    <row r="2" ht="12">
      <c r="A2" s="2" t="s">
        <v>746</v>
      </c>
    </row>
    <row r="3" ht="12">
      <c r="A3" s="3" t="s">
        <v>747</v>
      </c>
    </row>
    <row r="4" spans="1:6" s="2" customFormat="1" ht="12">
      <c r="A4" s="304" t="s">
        <v>748</v>
      </c>
      <c r="B4" s="304" t="s">
        <v>749</v>
      </c>
      <c r="C4" s="305" t="s">
        <v>750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36">
      <c r="A7" s="121">
        <v>1</v>
      </c>
      <c r="B7" s="122" t="s">
        <v>751</v>
      </c>
      <c r="C7" s="123"/>
      <c r="D7" s="123"/>
      <c r="E7" s="123"/>
      <c r="F7" s="124"/>
      <c r="G7" s="125"/>
    </row>
    <row r="8" spans="1:7" ht="24">
      <c r="A8" s="161"/>
      <c r="B8" s="10" t="s">
        <v>752</v>
      </c>
      <c r="C8" s="131">
        <f>C10+C11+C12</f>
        <v>1228</v>
      </c>
      <c r="D8" s="131">
        <f>D10+D11+D12</f>
        <v>0</v>
      </c>
      <c r="E8" s="131">
        <f>E10+E11+E12</f>
        <v>0</v>
      </c>
      <c r="F8" s="132">
        <f>SUM(C8:E8)</f>
        <v>1228</v>
      </c>
      <c r="G8" s="125"/>
    </row>
    <row r="9" spans="1:7" ht="12">
      <c r="A9" s="161"/>
      <c r="B9" s="10" t="s">
        <v>753</v>
      </c>
      <c r="C9" s="133"/>
      <c r="D9" s="133"/>
      <c r="E9" s="133"/>
      <c r="F9" s="134"/>
      <c r="G9" s="125"/>
    </row>
    <row r="10" spans="1:7" ht="12">
      <c r="A10" s="161"/>
      <c r="B10" s="16" t="s">
        <v>754</v>
      </c>
      <c r="C10" s="138">
        <v>1025</v>
      </c>
      <c r="D10" s="138">
        <v>0</v>
      </c>
      <c r="E10" s="138">
        <v>0</v>
      </c>
      <c r="F10" s="136">
        <f>SUM(C10:E10)</f>
        <v>1025</v>
      </c>
      <c r="G10" s="125"/>
    </row>
    <row r="11" spans="1:7" ht="24">
      <c r="A11" s="161"/>
      <c r="B11" s="16" t="s">
        <v>755</v>
      </c>
      <c r="C11" s="138">
        <v>200</v>
      </c>
      <c r="D11" s="138">
        <v>0</v>
      </c>
      <c r="E11" s="138">
        <v>0</v>
      </c>
      <c r="F11" s="136">
        <f>SUM(C11:E11)</f>
        <v>200</v>
      </c>
      <c r="G11" s="125"/>
    </row>
    <row r="12" spans="1:7" ht="12">
      <c r="A12" s="161"/>
      <c r="B12" s="143" t="s">
        <v>756</v>
      </c>
      <c r="C12" s="138">
        <v>3</v>
      </c>
      <c r="D12" s="138">
        <v>0</v>
      </c>
      <c r="E12" s="138">
        <v>0</v>
      </c>
      <c r="F12" s="136">
        <f>SUM(C12:E12)</f>
        <v>3</v>
      </c>
      <c r="G12" s="125"/>
    </row>
    <row r="13" spans="1:7" ht="36">
      <c r="A13" s="161"/>
      <c r="B13" s="145" t="s">
        <v>757</v>
      </c>
      <c r="C13" s="136">
        <f>C15+C16+C17</f>
        <v>195</v>
      </c>
      <c r="D13" s="136">
        <f>D15+D16+D17</f>
        <v>0</v>
      </c>
      <c r="E13" s="136">
        <f>E15+E16+E17</f>
        <v>0</v>
      </c>
      <c r="F13" s="71">
        <f>SUM(C13:E13)</f>
        <v>195</v>
      </c>
      <c r="G13" s="125"/>
    </row>
    <row r="14" spans="1:7" ht="12">
      <c r="A14" s="161"/>
      <c r="B14" s="10" t="s">
        <v>758</v>
      </c>
      <c r="C14" s="51"/>
      <c r="D14" s="51"/>
      <c r="E14" s="51"/>
      <c r="F14" s="147"/>
      <c r="G14" s="125"/>
    </row>
    <row r="15" spans="1:7" ht="12">
      <c r="A15" s="161"/>
      <c r="B15" s="16" t="s">
        <v>759</v>
      </c>
      <c r="C15" s="149">
        <v>195</v>
      </c>
      <c r="D15" s="149">
        <v>0</v>
      </c>
      <c r="E15" s="149">
        <v>0</v>
      </c>
      <c r="F15" s="150">
        <f>SUM(C15:E15)</f>
        <v>195</v>
      </c>
      <c r="G15" s="125"/>
    </row>
    <row r="16" spans="1:7" ht="24">
      <c r="A16" s="161"/>
      <c r="B16" s="16" t="s">
        <v>760</v>
      </c>
      <c r="C16" s="138">
        <v>0</v>
      </c>
      <c r="D16" s="138">
        <v>0</v>
      </c>
      <c r="E16" s="138">
        <v>0</v>
      </c>
      <c r="F16" s="136">
        <f>SUM(C16:E16)</f>
        <v>0</v>
      </c>
      <c r="G16" s="125"/>
    </row>
    <row r="17" spans="1:7" ht="12">
      <c r="A17" s="161"/>
      <c r="B17" s="143" t="s">
        <v>761</v>
      </c>
      <c r="C17" s="138">
        <v>0</v>
      </c>
      <c r="D17" s="138">
        <v>0</v>
      </c>
      <c r="E17" s="138">
        <v>0</v>
      </c>
      <c r="F17" s="136">
        <f>SUM(C17:E17)</f>
        <v>0</v>
      </c>
      <c r="G17" s="125"/>
    </row>
    <row r="18" spans="1:7" ht="48">
      <c r="A18" s="161"/>
      <c r="B18" s="145" t="s">
        <v>762</v>
      </c>
      <c r="C18" s="136">
        <f>C20+C21+C22</f>
        <v>65</v>
      </c>
      <c r="D18" s="136">
        <f>D20+D21+D22</f>
        <v>0</v>
      </c>
      <c r="E18" s="136">
        <f>E20+E21+E22</f>
        <v>0</v>
      </c>
      <c r="F18" s="71">
        <f>SUM(C18:E18)</f>
        <v>65</v>
      </c>
      <c r="G18" s="125"/>
    </row>
    <row r="19" spans="1:7" ht="12">
      <c r="A19" s="161"/>
      <c r="B19" s="10" t="s">
        <v>763</v>
      </c>
      <c r="C19" s="51"/>
      <c r="D19" s="51"/>
      <c r="E19" s="51"/>
      <c r="F19" s="147"/>
      <c r="G19" s="125"/>
    </row>
    <row r="20" spans="1:7" ht="12">
      <c r="A20" s="161"/>
      <c r="B20" s="16" t="s">
        <v>764</v>
      </c>
      <c r="C20" s="138">
        <v>65</v>
      </c>
      <c r="D20" s="138">
        <v>0</v>
      </c>
      <c r="E20" s="138">
        <v>0</v>
      </c>
      <c r="F20" s="136">
        <f>SUM(C20:E20)</f>
        <v>65</v>
      </c>
      <c r="G20" s="125"/>
    </row>
    <row r="21" spans="1:7" ht="24">
      <c r="A21" s="161"/>
      <c r="B21" s="16" t="s">
        <v>765</v>
      </c>
      <c r="C21" s="138">
        <v>0</v>
      </c>
      <c r="D21" s="138">
        <v>0</v>
      </c>
      <c r="E21" s="138">
        <v>0</v>
      </c>
      <c r="F21" s="136">
        <f>SUM(C21:E21)</f>
        <v>0</v>
      </c>
      <c r="G21" s="125"/>
    </row>
    <row r="22" spans="1:7" ht="12">
      <c r="A22" s="161"/>
      <c r="B22" s="143" t="s">
        <v>766</v>
      </c>
      <c r="C22" s="138">
        <v>0</v>
      </c>
      <c r="D22" s="138">
        <v>0</v>
      </c>
      <c r="E22" s="138">
        <v>0</v>
      </c>
      <c r="F22" s="136">
        <f>SUM(C22:E22)</f>
        <v>0</v>
      </c>
      <c r="G22" s="125"/>
    </row>
    <row r="23" spans="1:7" ht="36" customHeight="1">
      <c r="A23" s="161"/>
      <c r="B23" s="145" t="s">
        <v>767</v>
      </c>
      <c r="C23" s="136">
        <f>C25+C26+C27</f>
        <v>0</v>
      </c>
      <c r="D23" s="136">
        <f>D25+D26+D27</f>
        <v>0</v>
      </c>
      <c r="E23" s="136">
        <f>E25+E26+E27</f>
        <v>0</v>
      </c>
      <c r="F23" s="71">
        <f>SUM(C23:E23)</f>
        <v>0</v>
      </c>
      <c r="G23" s="125"/>
    </row>
    <row r="24" spans="1:7" ht="12">
      <c r="A24" s="161"/>
      <c r="B24" s="10" t="s">
        <v>768</v>
      </c>
      <c r="C24" s="51"/>
      <c r="D24" s="51"/>
      <c r="E24" s="51"/>
      <c r="F24" s="147"/>
      <c r="G24" s="125"/>
    </row>
    <row r="25" spans="1:7" ht="12">
      <c r="A25" s="161"/>
      <c r="B25" s="16" t="s">
        <v>769</v>
      </c>
      <c r="C25" s="138">
        <v>0</v>
      </c>
      <c r="D25" s="138">
        <v>0</v>
      </c>
      <c r="E25" s="138">
        <v>0</v>
      </c>
      <c r="F25" s="136">
        <f>SUM(C25:E25)</f>
        <v>0</v>
      </c>
      <c r="G25" s="125"/>
    </row>
    <row r="26" spans="1:7" ht="24">
      <c r="A26" s="161"/>
      <c r="B26" s="16" t="s">
        <v>770</v>
      </c>
      <c r="C26" s="138">
        <v>0</v>
      </c>
      <c r="D26" s="138">
        <v>0</v>
      </c>
      <c r="E26" s="138">
        <v>0</v>
      </c>
      <c r="F26" s="136">
        <f>SUM(C26:E26)</f>
        <v>0</v>
      </c>
      <c r="G26" s="125"/>
    </row>
    <row r="27" spans="1:7" ht="12">
      <c r="A27" s="161"/>
      <c r="B27" s="143" t="s">
        <v>771</v>
      </c>
      <c r="C27" s="138">
        <v>0</v>
      </c>
      <c r="D27" s="138">
        <v>0</v>
      </c>
      <c r="E27" s="138">
        <v>0</v>
      </c>
      <c r="F27" s="136">
        <f>SUM(C27:E27)</f>
        <v>0</v>
      </c>
      <c r="G27" s="125"/>
    </row>
    <row r="28" spans="1:7" ht="24">
      <c r="A28" s="161"/>
      <c r="B28" s="145" t="s">
        <v>772</v>
      </c>
      <c r="C28" s="71">
        <f>C30+C31+C32</f>
        <v>1488</v>
      </c>
      <c r="D28" s="71">
        <f>D30+D31+D32</f>
        <v>0</v>
      </c>
      <c r="E28" s="71">
        <f>E30+E31+E32</f>
        <v>0</v>
      </c>
      <c r="F28" s="71">
        <f>SUM(C28:E28)</f>
        <v>1488</v>
      </c>
      <c r="G28" s="125"/>
    </row>
    <row r="29" spans="1:7" ht="12">
      <c r="A29" s="161"/>
      <c r="B29" s="10" t="s">
        <v>773</v>
      </c>
      <c r="C29" s="51"/>
      <c r="D29" s="51"/>
      <c r="E29" s="51"/>
      <c r="F29" s="147"/>
      <c r="G29" s="125"/>
    </row>
    <row r="30" spans="1:7" ht="12">
      <c r="A30" s="161"/>
      <c r="B30" s="16" t="s">
        <v>774</v>
      </c>
      <c r="C30" s="158">
        <f aca="true" t="shared" si="0" ref="C30:E32">C10+C15+C20+C25</f>
        <v>1285</v>
      </c>
      <c r="D30" s="158">
        <f t="shared" si="0"/>
        <v>0</v>
      </c>
      <c r="E30" s="158">
        <f t="shared" si="0"/>
        <v>0</v>
      </c>
      <c r="F30" s="71">
        <f>SUM(C30:E30)</f>
        <v>1285</v>
      </c>
      <c r="G30" s="125"/>
    </row>
    <row r="31" spans="1:7" ht="24">
      <c r="A31" s="161"/>
      <c r="B31" s="16" t="s">
        <v>775</v>
      </c>
      <c r="C31" s="158">
        <f t="shared" si="0"/>
        <v>200</v>
      </c>
      <c r="D31" s="158">
        <f t="shared" si="0"/>
        <v>0</v>
      </c>
      <c r="E31" s="158">
        <f t="shared" si="0"/>
        <v>0</v>
      </c>
      <c r="F31" s="71">
        <f>SUM(C31:E31)</f>
        <v>200</v>
      </c>
      <c r="G31" s="125"/>
    </row>
    <row r="32" spans="1:7" ht="12">
      <c r="A32" s="166"/>
      <c r="B32" s="143" t="s">
        <v>776</v>
      </c>
      <c r="C32" s="158">
        <f t="shared" si="0"/>
        <v>3</v>
      </c>
      <c r="D32" s="158">
        <f t="shared" si="0"/>
        <v>0</v>
      </c>
      <c r="E32" s="158">
        <f t="shared" si="0"/>
        <v>0</v>
      </c>
      <c r="F32" s="71">
        <f>SUM(C32:E32)</f>
        <v>3</v>
      </c>
      <c r="G32" s="125"/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7.140625" style="1" customWidth="1"/>
    <col min="3" max="3" width="2.00390625" style="1" customWidth="1"/>
    <col min="4" max="4" width="7.421875" style="1" customWidth="1"/>
    <col min="5" max="5" width="5.421875" style="1" customWidth="1"/>
    <col min="6" max="6" width="7.140625" style="1" customWidth="1"/>
    <col min="7" max="10" width="6.8515625" style="1" customWidth="1"/>
    <col min="11" max="11" width="8.28125" style="1" customWidth="1"/>
    <col min="12" max="13" width="9.28125" style="1" customWidth="1"/>
    <col min="14" max="16384" width="9.140625" style="1" customWidth="1"/>
  </cols>
  <sheetData>
    <row r="2" spans="1:11" ht="12">
      <c r="A2" s="2" t="s">
        <v>777</v>
      </c>
      <c r="K2" s="246"/>
    </row>
    <row r="3" spans="1:11" ht="12">
      <c r="A3" s="3" t="s">
        <v>778</v>
      </c>
      <c r="K3" s="246"/>
    </row>
    <row r="4" spans="1:13" ht="12">
      <c r="A4" s="202" t="s">
        <v>779</v>
      </c>
      <c r="B4" s="314" t="s">
        <v>780</v>
      </c>
      <c r="C4" s="314"/>
      <c r="D4" s="202" t="s">
        <v>781</v>
      </c>
      <c r="E4" s="202" t="s">
        <v>782</v>
      </c>
      <c r="F4" s="202" t="s">
        <v>783</v>
      </c>
      <c r="G4" s="314" t="s">
        <v>784</v>
      </c>
      <c r="H4" s="314"/>
      <c r="I4" s="314" t="s">
        <v>785</v>
      </c>
      <c r="J4" s="314"/>
      <c r="K4" s="202" t="s">
        <v>786</v>
      </c>
      <c r="L4" s="314" t="s">
        <v>787</v>
      </c>
      <c r="M4" s="314"/>
    </row>
    <row r="5" spans="1:13" ht="12">
      <c r="A5" s="5"/>
      <c r="B5" s="315" t="s">
        <v>788</v>
      </c>
      <c r="C5" s="315"/>
      <c r="D5" s="5" t="s">
        <v>789</v>
      </c>
      <c r="E5" s="5" t="s">
        <v>790</v>
      </c>
      <c r="F5" s="5" t="s">
        <v>791</v>
      </c>
      <c r="G5" s="315" t="s">
        <v>792</v>
      </c>
      <c r="H5" s="315"/>
      <c r="I5" s="315" t="s">
        <v>793</v>
      </c>
      <c r="J5" s="315"/>
      <c r="K5" s="5" t="s">
        <v>794</v>
      </c>
      <c r="L5" s="315" t="s">
        <v>795</v>
      </c>
      <c r="M5" s="315"/>
    </row>
    <row r="6" spans="1:13" ht="12">
      <c r="A6" s="5"/>
      <c r="B6" s="315" t="s">
        <v>796</v>
      </c>
      <c r="C6" s="315"/>
      <c r="D6" s="5" t="s">
        <v>797</v>
      </c>
      <c r="E6" s="5" t="s">
        <v>798</v>
      </c>
      <c r="F6" s="5" t="s">
        <v>103</v>
      </c>
      <c r="G6" s="316" t="s">
        <v>104</v>
      </c>
      <c r="H6" s="316"/>
      <c r="I6" s="316" t="s">
        <v>105</v>
      </c>
      <c r="J6" s="316"/>
      <c r="K6" s="5" t="s">
        <v>106</v>
      </c>
      <c r="L6" s="316" t="s">
        <v>107</v>
      </c>
      <c r="M6" s="316"/>
    </row>
    <row r="7" spans="1:13" ht="12">
      <c r="A7" s="5"/>
      <c r="B7" s="319" t="s">
        <v>108</v>
      </c>
      <c r="C7" s="319"/>
      <c r="D7" s="5" t="s">
        <v>109</v>
      </c>
      <c r="E7" s="5" t="s">
        <v>110</v>
      </c>
      <c r="F7" s="5" t="s">
        <v>111</v>
      </c>
      <c r="G7" s="202" t="s">
        <v>112</v>
      </c>
      <c r="H7" s="247" t="s">
        <v>113</v>
      </c>
      <c r="I7" s="202" t="s">
        <v>114</v>
      </c>
      <c r="J7" s="247" t="s">
        <v>115</v>
      </c>
      <c r="K7" s="5" t="s">
        <v>116</v>
      </c>
      <c r="L7" s="202" t="s">
        <v>117</v>
      </c>
      <c r="M7" s="247" t="s">
        <v>118</v>
      </c>
    </row>
    <row r="8" spans="1:13" ht="12">
      <c r="A8" s="248"/>
      <c r="B8" s="315"/>
      <c r="C8" s="315"/>
      <c r="D8" s="5" t="s">
        <v>119</v>
      </c>
      <c r="E8" s="5" t="s">
        <v>120</v>
      </c>
      <c r="F8" s="5" t="s">
        <v>121</v>
      </c>
      <c r="G8" s="5" t="s">
        <v>122</v>
      </c>
      <c r="H8" s="220" t="s">
        <v>123</v>
      </c>
      <c r="I8" s="5" t="s">
        <v>124</v>
      </c>
      <c r="J8" s="220" t="s">
        <v>125</v>
      </c>
      <c r="K8" s="5" t="s">
        <v>126</v>
      </c>
      <c r="L8" s="5" t="s">
        <v>127</v>
      </c>
      <c r="M8" s="220" t="s">
        <v>128</v>
      </c>
    </row>
    <row r="9" spans="1:13" ht="12">
      <c r="A9" s="248"/>
      <c r="B9" s="319"/>
      <c r="C9" s="319"/>
      <c r="D9" s="248"/>
      <c r="E9" s="5" t="s">
        <v>129</v>
      </c>
      <c r="F9" s="5" t="s">
        <v>130</v>
      </c>
      <c r="G9" s="5" t="s">
        <v>131</v>
      </c>
      <c r="H9" s="220" t="s">
        <v>132</v>
      </c>
      <c r="I9" s="5" t="s">
        <v>133</v>
      </c>
      <c r="J9" s="220" t="s">
        <v>134</v>
      </c>
      <c r="K9" s="248"/>
      <c r="L9" s="5" t="s">
        <v>135</v>
      </c>
      <c r="M9" s="220" t="s">
        <v>136</v>
      </c>
    </row>
    <row r="10" spans="1:13" ht="12">
      <c r="A10" s="248"/>
      <c r="B10" s="319"/>
      <c r="C10" s="319"/>
      <c r="D10" s="5" t="s">
        <v>137</v>
      </c>
      <c r="E10" s="5"/>
      <c r="F10" s="5" t="s">
        <v>138</v>
      </c>
      <c r="G10" s="248"/>
      <c r="H10" s="220" t="s">
        <v>139</v>
      </c>
      <c r="I10" s="248"/>
      <c r="J10" s="220" t="s">
        <v>140</v>
      </c>
      <c r="K10" s="248"/>
      <c r="L10" s="248"/>
      <c r="M10" s="220" t="s">
        <v>141</v>
      </c>
    </row>
    <row r="11" spans="1:13" ht="12">
      <c r="A11" s="5" t="s">
        <v>142</v>
      </c>
      <c r="B11" s="317"/>
      <c r="C11" s="317"/>
      <c r="D11" s="5" t="s">
        <v>143</v>
      </c>
      <c r="E11" s="5" t="s">
        <v>144</v>
      </c>
      <c r="F11" s="5"/>
      <c r="G11" s="5" t="s">
        <v>145</v>
      </c>
      <c r="H11" s="220" t="s">
        <v>146</v>
      </c>
      <c r="I11" s="5"/>
      <c r="J11" s="220" t="s">
        <v>147</v>
      </c>
      <c r="K11" s="5" t="s">
        <v>148</v>
      </c>
      <c r="L11" s="5" t="s">
        <v>149</v>
      </c>
      <c r="M11" s="220" t="s">
        <v>150</v>
      </c>
    </row>
    <row r="12" spans="1:13" ht="12">
      <c r="A12" s="7">
        <v>0</v>
      </c>
      <c r="B12" s="318">
        <v>1</v>
      </c>
      <c r="C12" s="318"/>
      <c r="D12" s="7">
        <v>2</v>
      </c>
      <c r="E12" s="7">
        <v>3</v>
      </c>
      <c r="F12" s="7">
        <v>4</v>
      </c>
      <c r="G12" s="7">
        <v>5</v>
      </c>
      <c r="H12" s="8">
        <v>6</v>
      </c>
      <c r="I12" s="7">
        <v>7</v>
      </c>
      <c r="J12" s="8">
        <v>8</v>
      </c>
      <c r="K12" s="7">
        <v>9</v>
      </c>
      <c r="L12" s="7">
        <v>10</v>
      </c>
      <c r="M12" s="8">
        <v>11</v>
      </c>
    </row>
    <row r="13" spans="1:13" ht="12">
      <c r="A13" s="42">
        <v>1</v>
      </c>
      <c r="B13" s="249" t="s">
        <v>151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"/>
    </row>
    <row r="14" spans="1:13" ht="12">
      <c r="A14" s="65"/>
      <c r="B14" s="250" t="s">
        <v>152</v>
      </c>
      <c r="C14" s="251">
        <v>1</v>
      </c>
      <c r="D14" s="252" t="s">
        <v>294</v>
      </c>
      <c r="E14" s="253">
        <v>0.6</v>
      </c>
      <c r="F14" s="254">
        <v>1</v>
      </c>
      <c r="G14" s="255">
        <v>1080</v>
      </c>
      <c r="H14" s="255">
        <v>200</v>
      </c>
      <c r="I14" s="256">
        <f aca="true" t="shared" si="0" ref="I14:I19">ROUND(F14*G14,0)</f>
        <v>1080</v>
      </c>
      <c r="J14" s="256">
        <f aca="true" t="shared" si="1" ref="J14:J19">ROUND(F14*H14,0)</f>
        <v>200</v>
      </c>
      <c r="K14" s="257">
        <f>ROUND(F14*TF5!C22,2)</f>
        <v>1.72</v>
      </c>
      <c r="L14" s="256">
        <f aca="true" t="shared" si="2" ref="L14:L19">ROUND(G14*K14*12,0)</f>
        <v>22291</v>
      </c>
      <c r="M14" s="256">
        <f aca="true" t="shared" si="3" ref="M14:M19">ROUND(H14*K14*12,0)</f>
        <v>4128</v>
      </c>
    </row>
    <row r="15" spans="1:13" ht="12">
      <c r="A15" s="65"/>
      <c r="B15" s="250"/>
      <c r="C15" s="258">
        <v>2</v>
      </c>
      <c r="D15" s="259" t="s">
        <v>292</v>
      </c>
      <c r="E15" s="260">
        <v>1.4</v>
      </c>
      <c r="F15" s="261">
        <f>ROUND(E15/E14,1)</f>
        <v>2.3</v>
      </c>
      <c r="G15" s="262">
        <v>11</v>
      </c>
      <c r="H15" s="262">
        <v>0</v>
      </c>
      <c r="I15" s="256">
        <f t="shared" si="0"/>
        <v>25</v>
      </c>
      <c r="J15" s="256">
        <f t="shared" si="1"/>
        <v>0</v>
      </c>
      <c r="K15" s="257">
        <f>ROUND(F15*TF5!C22,2)</f>
        <v>3.96</v>
      </c>
      <c r="L15" s="256">
        <f t="shared" si="2"/>
        <v>523</v>
      </c>
      <c r="M15" s="256">
        <f t="shared" si="3"/>
        <v>0</v>
      </c>
    </row>
    <row r="16" spans="1:13" ht="12">
      <c r="A16" s="65"/>
      <c r="B16" s="250"/>
      <c r="C16" s="258">
        <v>3</v>
      </c>
      <c r="D16" s="259" t="s">
        <v>293</v>
      </c>
      <c r="E16" s="260">
        <v>3.6</v>
      </c>
      <c r="F16" s="261">
        <f>ROUND(E16/E14,1)</f>
        <v>6</v>
      </c>
      <c r="G16" s="262">
        <v>10</v>
      </c>
      <c r="H16" s="262">
        <v>0</v>
      </c>
      <c r="I16" s="256">
        <f t="shared" si="0"/>
        <v>60</v>
      </c>
      <c r="J16" s="256">
        <f t="shared" si="1"/>
        <v>0</v>
      </c>
      <c r="K16" s="257">
        <f>ROUND(F16*TF5!C22,2)</f>
        <v>10.32</v>
      </c>
      <c r="L16" s="256">
        <f t="shared" si="2"/>
        <v>1238</v>
      </c>
      <c r="M16" s="256">
        <f t="shared" si="3"/>
        <v>0</v>
      </c>
    </row>
    <row r="17" spans="1:13" ht="12">
      <c r="A17" s="65"/>
      <c r="B17" s="250"/>
      <c r="C17" s="258">
        <v>4</v>
      </c>
      <c r="D17" s="259" t="s">
        <v>153</v>
      </c>
      <c r="E17" s="260">
        <v>8.5</v>
      </c>
      <c r="F17" s="261">
        <f>ROUND(E17/E14,1)</f>
        <v>14.2</v>
      </c>
      <c r="G17" s="262">
        <v>0</v>
      </c>
      <c r="H17" s="262">
        <v>0</v>
      </c>
      <c r="I17" s="256">
        <f t="shared" si="0"/>
        <v>0</v>
      </c>
      <c r="J17" s="256">
        <f t="shared" si="1"/>
        <v>0</v>
      </c>
      <c r="K17" s="257">
        <f>ROUND(F17*TF5!C22,2)</f>
        <v>24.42</v>
      </c>
      <c r="L17" s="256">
        <f t="shared" si="2"/>
        <v>0</v>
      </c>
      <c r="M17" s="256">
        <f t="shared" si="3"/>
        <v>0</v>
      </c>
    </row>
    <row r="18" spans="1:13" ht="12">
      <c r="A18" s="65"/>
      <c r="B18" s="250"/>
      <c r="C18" s="258">
        <v>5</v>
      </c>
      <c r="D18" s="259" t="s">
        <v>154</v>
      </c>
      <c r="E18" s="260">
        <v>20</v>
      </c>
      <c r="F18" s="261">
        <f>ROUND(E18/E14,1)</f>
        <v>33.3</v>
      </c>
      <c r="G18" s="262">
        <v>0</v>
      </c>
      <c r="H18" s="262">
        <v>0</v>
      </c>
      <c r="I18" s="256">
        <f t="shared" si="0"/>
        <v>0</v>
      </c>
      <c r="J18" s="256">
        <f t="shared" si="1"/>
        <v>0</v>
      </c>
      <c r="K18" s="257">
        <f>ROUND(F18*TF5!C22,2)</f>
        <v>57.28</v>
      </c>
      <c r="L18" s="256">
        <f t="shared" si="2"/>
        <v>0</v>
      </c>
      <c r="M18" s="256">
        <f t="shared" si="3"/>
        <v>0</v>
      </c>
    </row>
    <row r="19" spans="1:13" ht="12">
      <c r="A19" s="65"/>
      <c r="B19" s="250"/>
      <c r="C19" s="258">
        <v>6</v>
      </c>
      <c r="D19" s="259"/>
      <c r="E19" s="260">
        <v>0</v>
      </c>
      <c r="F19" s="261">
        <f>ROUND(E19/E14,1)</f>
        <v>0</v>
      </c>
      <c r="G19" s="262">
        <v>0</v>
      </c>
      <c r="H19" s="262">
        <v>0</v>
      </c>
      <c r="I19" s="256">
        <f t="shared" si="0"/>
        <v>0</v>
      </c>
      <c r="J19" s="256">
        <f t="shared" si="1"/>
        <v>0</v>
      </c>
      <c r="K19" s="257">
        <f>ROUND(F19*TF5!C22,2)</f>
        <v>0</v>
      </c>
      <c r="L19" s="256">
        <f t="shared" si="2"/>
        <v>0</v>
      </c>
      <c r="M19" s="256">
        <f t="shared" si="3"/>
        <v>0</v>
      </c>
    </row>
    <row r="20" spans="1:13" ht="12">
      <c r="A20" s="175"/>
      <c r="B20" s="263"/>
      <c r="C20" s="264"/>
      <c r="D20" s="265" t="s">
        <v>155</v>
      </c>
      <c r="E20" s="266"/>
      <c r="F20" s="267"/>
      <c r="G20" s="268">
        <f>SUM(G14:G19)</f>
        <v>1101</v>
      </c>
      <c r="H20" s="268">
        <f>SUM(H14:H19)</f>
        <v>200</v>
      </c>
      <c r="I20" s="268">
        <f>ROUND(SUM(I14:I19),0)</f>
        <v>1165</v>
      </c>
      <c r="J20" s="268">
        <f>ROUND(SUM(J14:J19),0)</f>
        <v>200</v>
      </c>
      <c r="K20" s="269"/>
      <c r="L20" s="268">
        <f>SUM(L14:L19)</f>
        <v>24052</v>
      </c>
      <c r="M20" s="268">
        <f>SUM(M14:M19)</f>
        <v>4128</v>
      </c>
    </row>
    <row r="21" spans="1:13" ht="12">
      <c r="A21" s="270"/>
      <c r="B21" s="271" t="s">
        <v>156</v>
      </c>
      <c r="C21" s="258">
        <v>1</v>
      </c>
      <c r="D21" s="252" t="s">
        <v>157</v>
      </c>
      <c r="E21" s="253">
        <v>0.6</v>
      </c>
      <c r="F21" s="272">
        <v>1</v>
      </c>
      <c r="G21" s="262">
        <v>0</v>
      </c>
      <c r="H21" s="262">
        <v>0</v>
      </c>
      <c r="I21" s="256">
        <f aca="true" t="shared" si="4" ref="I21:I26">ROUND(F21*G21,0)</f>
        <v>0</v>
      </c>
      <c r="J21" s="256">
        <f aca="true" t="shared" si="5" ref="J21:J26">ROUND(F21*H21,0)</f>
        <v>0</v>
      </c>
      <c r="K21" s="257">
        <f>ROUND(F21*TF5!D22,2)</f>
        <v>0</v>
      </c>
      <c r="L21" s="256">
        <f aca="true" t="shared" si="6" ref="L21:L26">ROUND(G21*K21*12,0)</f>
        <v>0</v>
      </c>
      <c r="M21" s="256">
        <f aca="true" t="shared" si="7" ref="M21:M26">ROUND(H21*K21*12,0)</f>
        <v>0</v>
      </c>
    </row>
    <row r="22" spans="1:13" ht="12">
      <c r="A22" s="65"/>
      <c r="B22" s="250"/>
      <c r="C22" s="258">
        <v>2</v>
      </c>
      <c r="D22" s="259" t="s">
        <v>158</v>
      </c>
      <c r="E22" s="260">
        <v>1.4</v>
      </c>
      <c r="F22" s="261">
        <f>ROUND(E22/E21,1)</f>
        <v>2.3</v>
      </c>
      <c r="G22" s="262">
        <v>0</v>
      </c>
      <c r="H22" s="262">
        <v>0</v>
      </c>
      <c r="I22" s="256">
        <f t="shared" si="4"/>
        <v>0</v>
      </c>
      <c r="J22" s="256">
        <f t="shared" si="5"/>
        <v>0</v>
      </c>
      <c r="K22" s="257">
        <f>ROUND(F22*TF5!D22,2)</f>
        <v>0</v>
      </c>
      <c r="L22" s="256">
        <f t="shared" si="6"/>
        <v>0</v>
      </c>
      <c r="M22" s="256">
        <f t="shared" si="7"/>
        <v>0</v>
      </c>
    </row>
    <row r="23" spans="1:13" ht="12">
      <c r="A23" s="65"/>
      <c r="B23" s="250"/>
      <c r="C23" s="258">
        <v>3</v>
      </c>
      <c r="D23" s="259" t="s">
        <v>159</v>
      </c>
      <c r="E23" s="260">
        <v>3.6</v>
      </c>
      <c r="F23" s="261">
        <f>ROUND(E23/E21,1)</f>
        <v>6</v>
      </c>
      <c r="G23" s="262">
        <v>0</v>
      </c>
      <c r="H23" s="262">
        <v>0</v>
      </c>
      <c r="I23" s="256">
        <f t="shared" si="4"/>
        <v>0</v>
      </c>
      <c r="J23" s="256">
        <f t="shared" si="5"/>
        <v>0</v>
      </c>
      <c r="K23" s="257">
        <f>ROUND(F23*TF5!D22,2)</f>
        <v>0</v>
      </c>
      <c r="L23" s="256">
        <f t="shared" si="6"/>
        <v>0</v>
      </c>
      <c r="M23" s="256">
        <f t="shared" si="7"/>
        <v>0</v>
      </c>
    </row>
    <row r="24" spans="1:13" ht="12">
      <c r="A24" s="65"/>
      <c r="B24" s="250"/>
      <c r="C24" s="258">
        <v>4</v>
      </c>
      <c r="D24" s="259" t="s">
        <v>160</v>
      </c>
      <c r="E24" s="260">
        <v>8.5</v>
      </c>
      <c r="F24" s="261">
        <f>ROUND(E24/E21,1)</f>
        <v>14.2</v>
      </c>
      <c r="G24" s="262">
        <v>0</v>
      </c>
      <c r="H24" s="262">
        <v>0</v>
      </c>
      <c r="I24" s="256">
        <f t="shared" si="4"/>
        <v>0</v>
      </c>
      <c r="J24" s="256">
        <f t="shared" si="5"/>
        <v>0</v>
      </c>
      <c r="K24" s="257">
        <f>ROUND(F24*TF5!D22,2)</f>
        <v>0</v>
      </c>
      <c r="L24" s="256">
        <f t="shared" si="6"/>
        <v>0</v>
      </c>
      <c r="M24" s="256">
        <f t="shared" si="7"/>
        <v>0</v>
      </c>
    </row>
    <row r="25" spans="1:13" ht="12">
      <c r="A25" s="65"/>
      <c r="B25" s="250"/>
      <c r="C25" s="258">
        <v>5</v>
      </c>
      <c r="D25" s="259" t="s">
        <v>161</v>
      </c>
      <c r="E25" s="260">
        <v>20</v>
      </c>
      <c r="F25" s="261">
        <f>ROUND(E25/E21,1)</f>
        <v>33.3</v>
      </c>
      <c r="G25" s="262">
        <v>0</v>
      </c>
      <c r="H25" s="262">
        <v>0</v>
      </c>
      <c r="I25" s="256">
        <f t="shared" si="4"/>
        <v>0</v>
      </c>
      <c r="J25" s="256">
        <f t="shared" si="5"/>
        <v>0</v>
      </c>
      <c r="K25" s="257">
        <f>ROUND(F25*TF5!D22,2)</f>
        <v>0</v>
      </c>
      <c r="L25" s="256">
        <f t="shared" si="6"/>
        <v>0</v>
      </c>
      <c r="M25" s="256">
        <f t="shared" si="7"/>
        <v>0</v>
      </c>
    </row>
    <row r="26" spans="1:13" ht="12">
      <c r="A26" s="65"/>
      <c r="B26" s="250"/>
      <c r="C26" s="258">
        <v>6</v>
      </c>
      <c r="D26" s="259"/>
      <c r="E26" s="260">
        <v>0</v>
      </c>
      <c r="F26" s="261">
        <f>ROUND(E26/E21,1)</f>
        <v>0</v>
      </c>
      <c r="G26" s="262">
        <v>0</v>
      </c>
      <c r="H26" s="262">
        <v>0</v>
      </c>
      <c r="I26" s="256">
        <f t="shared" si="4"/>
        <v>0</v>
      </c>
      <c r="J26" s="256">
        <f t="shared" si="5"/>
        <v>0</v>
      </c>
      <c r="K26" s="257">
        <f>ROUND(F26*TF5!D22,2)</f>
        <v>0</v>
      </c>
      <c r="L26" s="256">
        <f t="shared" si="6"/>
        <v>0</v>
      </c>
      <c r="M26" s="256">
        <f t="shared" si="7"/>
        <v>0</v>
      </c>
    </row>
    <row r="27" spans="1:13" ht="12">
      <c r="A27" s="175"/>
      <c r="B27" s="263"/>
      <c r="C27" s="264"/>
      <c r="D27" s="265" t="s">
        <v>162</v>
      </c>
      <c r="E27" s="266"/>
      <c r="F27" s="267"/>
      <c r="G27" s="268">
        <f>SUM(G21:G26)</f>
        <v>0</v>
      </c>
      <c r="H27" s="268">
        <f>SUM(H21:H26)</f>
        <v>0</v>
      </c>
      <c r="I27" s="268">
        <f>ROUND(SUM(I21:I26),0)</f>
        <v>0</v>
      </c>
      <c r="J27" s="268">
        <f>ROUND(SUM(J21:J26),0)</f>
        <v>0</v>
      </c>
      <c r="K27" s="269"/>
      <c r="L27" s="268">
        <f>SUM(L21:L26)</f>
        <v>0</v>
      </c>
      <c r="M27" s="268">
        <f>SUM(M21:M26)</f>
        <v>0</v>
      </c>
    </row>
    <row r="28" spans="1:13" ht="12">
      <c r="A28" s="270"/>
      <c r="B28" s="271" t="s">
        <v>163</v>
      </c>
      <c r="C28" s="258">
        <v>1</v>
      </c>
      <c r="D28" s="252" t="s">
        <v>164</v>
      </c>
      <c r="E28" s="253">
        <v>0.6</v>
      </c>
      <c r="F28" s="272">
        <v>1</v>
      </c>
      <c r="G28" s="262">
        <v>0</v>
      </c>
      <c r="H28" s="262">
        <v>0</v>
      </c>
      <c r="I28" s="256">
        <f aca="true" t="shared" si="8" ref="I28:I33">ROUND(F28*G28,0)</f>
        <v>0</v>
      </c>
      <c r="J28" s="256">
        <f aca="true" t="shared" si="9" ref="J28:J33">ROUND(F28*H28,0)</f>
        <v>0</v>
      </c>
      <c r="K28" s="257">
        <f>ROUND(F28*TF5!E22,2)</f>
        <v>0</v>
      </c>
      <c r="L28" s="256">
        <f aca="true" t="shared" si="10" ref="L28:L33">ROUND(G28*K28*12,0)</f>
        <v>0</v>
      </c>
      <c r="M28" s="256">
        <f aca="true" t="shared" si="11" ref="M28:M33">ROUND(H28*K28*12,0)</f>
        <v>0</v>
      </c>
    </row>
    <row r="29" spans="1:13" ht="12">
      <c r="A29" s="65"/>
      <c r="B29" s="250"/>
      <c r="C29" s="258">
        <v>2</v>
      </c>
      <c r="D29" s="259" t="s">
        <v>165</v>
      </c>
      <c r="E29" s="260">
        <v>1.4</v>
      </c>
      <c r="F29" s="261">
        <f>ROUND(E29/E28,1)</f>
        <v>2.3</v>
      </c>
      <c r="G29" s="262">
        <v>0</v>
      </c>
      <c r="H29" s="262">
        <v>0</v>
      </c>
      <c r="I29" s="256">
        <f t="shared" si="8"/>
        <v>0</v>
      </c>
      <c r="J29" s="256">
        <f t="shared" si="9"/>
        <v>0</v>
      </c>
      <c r="K29" s="257">
        <f>ROUND(F29*TF5!E22,2)</f>
        <v>0</v>
      </c>
      <c r="L29" s="256">
        <f t="shared" si="10"/>
        <v>0</v>
      </c>
      <c r="M29" s="256">
        <f t="shared" si="11"/>
        <v>0</v>
      </c>
    </row>
    <row r="30" spans="1:13" ht="12">
      <c r="A30" s="65"/>
      <c r="B30" s="250"/>
      <c r="C30" s="258">
        <v>3</v>
      </c>
      <c r="D30" s="259" t="s">
        <v>166</v>
      </c>
      <c r="E30" s="260">
        <v>3.6</v>
      </c>
      <c r="F30" s="261">
        <f>ROUND(E30/E28,1)</f>
        <v>6</v>
      </c>
      <c r="G30" s="262">
        <v>0</v>
      </c>
      <c r="H30" s="262">
        <v>0</v>
      </c>
      <c r="I30" s="256">
        <f t="shared" si="8"/>
        <v>0</v>
      </c>
      <c r="J30" s="256">
        <f t="shared" si="9"/>
        <v>0</v>
      </c>
      <c r="K30" s="257">
        <f>ROUND(F30*TF5!E22,2)</f>
        <v>0</v>
      </c>
      <c r="L30" s="256">
        <f t="shared" si="10"/>
        <v>0</v>
      </c>
      <c r="M30" s="256">
        <f t="shared" si="11"/>
        <v>0</v>
      </c>
    </row>
    <row r="31" spans="1:13" ht="12">
      <c r="A31" s="65"/>
      <c r="B31" s="250"/>
      <c r="C31" s="258">
        <v>4</v>
      </c>
      <c r="D31" s="259" t="s">
        <v>167</v>
      </c>
      <c r="E31" s="260">
        <v>8.5</v>
      </c>
      <c r="F31" s="261">
        <f>ROUND(E31/E28,1)</f>
        <v>14.2</v>
      </c>
      <c r="G31" s="262">
        <v>0</v>
      </c>
      <c r="H31" s="262">
        <v>0</v>
      </c>
      <c r="I31" s="256">
        <f t="shared" si="8"/>
        <v>0</v>
      </c>
      <c r="J31" s="256">
        <f t="shared" si="9"/>
        <v>0</v>
      </c>
      <c r="K31" s="257">
        <f>ROUND(F31*TF5!E22,2)</f>
        <v>0</v>
      </c>
      <c r="L31" s="256">
        <f t="shared" si="10"/>
        <v>0</v>
      </c>
      <c r="M31" s="256">
        <f t="shared" si="11"/>
        <v>0</v>
      </c>
    </row>
    <row r="32" spans="1:13" ht="12">
      <c r="A32" s="65"/>
      <c r="B32" s="250"/>
      <c r="C32" s="258">
        <v>5</v>
      </c>
      <c r="D32" s="259" t="s">
        <v>168</v>
      </c>
      <c r="E32" s="260">
        <v>20</v>
      </c>
      <c r="F32" s="261">
        <f>ROUND(E32/E28,1)</f>
        <v>33.3</v>
      </c>
      <c r="G32" s="262">
        <v>0</v>
      </c>
      <c r="H32" s="262">
        <v>0</v>
      </c>
      <c r="I32" s="256">
        <f t="shared" si="8"/>
        <v>0</v>
      </c>
      <c r="J32" s="256">
        <f t="shared" si="9"/>
        <v>0</v>
      </c>
      <c r="K32" s="257">
        <f>ROUND(F32*TF5!E22,2)</f>
        <v>0</v>
      </c>
      <c r="L32" s="256">
        <f t="shared" si="10"/>
        <v>0</v>
      </c>
      <c r="M32" s="256">
        <f t="shared" si="11"/>
        <v>0</v>
      </c>
    </row>
    <row r="33" spans="1:13" ht="12">
      <c r="A33" s="65"/>
      <c r="B33" s="250"/>
      <c r="C33" s="258">
        <v>6</v>
      </c>
      <c r="D33" s="259"/>
      <c r="E33" s="260">
        <v>0</v>
      </c>
      <c r="F33" s="261">
        <f>ROUND(E33/E28,1)</f>
        <v>0</v>
      </c>
      <c r="G33" s="262">
        <v>0</v>
      </c>
      <c r="H33" s="262">
        <v>0</v>
      </c>
      <c r="I33" s="256">
        <f t="shared" si="8"/>
        <v>0</v>
      </c>
      <c r="J33" s="256">
        <f t="shared" si="9"/>
        <v>0</v>
      </c>
      <c r="K33" s="257">
        <f>ROUND(F33*TF5!E22,2)</f>
        <v>0</v>
      </c>
      <c r="L33" s="256">
        <f t="shared" si="10"/>
        <v>0</v>
      </c>
      <c r="M33" s="256">
        <f t="shared" si="11"/>
        <v>0</v>
      </c>
    </row>
    <row r="34" spans="1:13" ht="12">
      <c r="A34" s="65"/>
      <c r="B34" s="273"/>
      <c r="C34" s="264"/>
      <c r="D34" s="265" t="s">
        <v>169</v>
      </c>
      <c r="E34" s="266"/>
      <c r="F34" s="267"/>
      <c r="G34" s="268">
        <f>SUM(G28:G33)</f>
        <v>0</v>
      </c>
      <c r="H34" s="268">
        <f>SUM(H28:H33)</f>
        <v>0</v>
      </c>
      <c r="I34" s="268">
        <f>ROUND(SUM(I28:I33),0)</f>
        <v>0</v>
      </c>
      <c r="J34" s="268">
        <f>ROUND(SUM(J28:J33),0)</f>
        <v>0</v>
      </c>
      <c r="K34" s="269"/>
      <c r="L34" s="268">
        <f>SUM(L28:L33)</f>
        <v>0</v>
      </c>
      <c r="M34" s="268">
        <f>SUM(M28:M33)</f>
        <v>0</v>
      </c>
    </row>
    <row r="35" spans="1:13" ht="12">
      <c r="A35" s="175"/>
      <c r="B35" s="274" t="s">
        <v>170</v>
      </c>
      <c r="C35" s="265"/>
      <c r="D35" s="265"/>
      <c r="E35" s="266"/>
      <c r="F35" s="267"/>
      <c r="G35" s="268">
        <f>G20+G27+G34</f>
        <v>1101</v>
      </c>
      <c r="H35" s="268">
        <f>H20+H27+H34</f>
        <v>200</v>
      </c>
      <c r="I35" s="268">
        <f>I20+I27+I34</f>
        <v>1165</v>
      </c>
      <c r="J35" s="268">
        <f>J20+J27+J34</f>
        <v>200</v>
      </c>
      <c r="K35" s="269"/>
      <c r="L35" s="268">
        <f>L20+L27+L34</f>
        <v>24052</v>
      </c>
      <c r="M35" s="268">
        <f>M20+M27+M34</f>
        <v>4128</v>
      </c>
    </row>
    <row r="36" ht="12"/>
    <row r="37" ht="12">
      <c r="A37" s="1" t="s">
        <v>171</v>
      </c>
    </row>
    <row r="38" ht="12"/>
    <row r="39" spans="2:4" ht="12">
      <c r="B39" s="1" t="s">
        <v>172</v>
      </c>
      <c r="C39" s="63" t="s">
        <v>173</v>
      </c>
      <c r="D39" s="275"/>
    </row>
    <row r="40" spans="2:4" ht="12">
      <c r="B40" s="1" t="s">
        <v>174</v>
      </c>
      <c r="C40" s="63" t="s">
        <v>175</v>
      </c>
      <c r="D40" s="275"/>
    </row>
    <row r="41" spans="2:4" ht="12">
      <c r="B41" s="1" t="s">
        <v>176</v>
      </c>
      <c r="C41" s="63" t="s">
        <v>177</v>
      </c>
      <c r="D41" s="275"/>
    </row>
  </sheetData>
  <sheetProtection sheet="1" objects="1" scenarios="1"/>
  <mergeCells count="18">
    <mergeCell ref="B6:C6"/>
    <mergeCell ref="G6:H6"/>
    <mergeCell ref="I6:J6"/>
    <mergeCell ref="L6:M6"/>
    <mergeCell ref="B11:C11"/>
    <mergeCell ref="B12:C12"/>
    <mergeCell ref="B7:C7"/>
    <mergeCell ref="B8:C8"/>
    <mergeCell ref="B9:C9"/>
    <mergeCell ref="B10:C10"/>
    <mergeCell ref="B4:C4"/>
    <mergeCell ref="G4:H4"/>
    <mergeCell ref="I4:J4"/>
    <mergeCell ref="L4:M4"/>
    <mergeCell ref="B5:C5"/>
    <mergeCell ref="G5:H5"/>
    <mergeCell ref="I5:J5"/>
    <mergeCell ref="L5:M5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7.140625" style="1" customWidth="1"/>
    <col min="3" max="3" width="2.00390625" style="1" customWidth="1"/>
    <col min="4" max="4" width="7.421875" style="1" customWidth="1"/>
    <col min="5" max="5" width="5.421875" style="1" customWidth="1"/>
    <col min="6" max="6" width="7.140625" style="1" customWidth="1"/>
    <col min="7" max="10" width="6.8515625" style="1" customWidth="1"/>
    <col min="11" max="11" width="8.28125" style="1" customWidth="1"/>
    <col min="12" max="13" width="9.28125" style="1" customWidth="1"/>
    <col min="14" max="16384" width="9.140625" style="1" customWidth="1"/>
  </cols>
  <sheetData>
    <row r="2" spans="1:11" ht="12">
      <c r="A2" s="2" t="s">
        <v>178</v>
      </c>
      <c r="K2" s="246"/>
    </row>
    <row r="3" spans="1:11" ht="12">
      <c r="A3" s="3" t="s">
        <v>179</v>
      </c>
      <c r="K3" s="246"/>
    </row>
    <row r="4" spans="1:13" ht="12">
      <c r="A4" s="202" t="s">
        <v>180</v>
      </c>
      <c r="B4" s="314" t="s">
        <v>181</v>
      </c>
      <c r="C4" s="314"/>
      <c r="D4" s="202" t="s">
        <v>182</v>
      </c>
      <c r="E4" s="202" t="s">
        <v>183</v>
      </c>
      <c r="F4" s="202" t="s">
        <v>184</v>
      </c>
      <c r="G4" s="314" t="s">
        <v>185</v>
      </c>
      <c r="H4" s="314"/>
      <c r="I4" s="314" t="s">
        <v>186</v>
      </c>
      <c r="J4" s="314"/>
      <c r="K4" s="202" t="s">
        <v>187</v>
      </c>
      <c r="L4" s="314" t="s">
        <v>188</v>
      </c>
      <c r="M4" s="314"/>
    </row>
    <row r="5" spans="1:13" ht="12">
      <c r="A5" s="5"/>
      <c r="B5" s="315" t="s">
        <v>189</v>
      </c>
      <c r="C5" s="315"/>
      <c r="D5" s="5" t="s">
        <v>190</v>
      </c>
      <c r="E5" s="5" t="s">
        <v>191</v>
      </c>
      <c r="F5" s="5" t="s">
        <v>192</v>
      </c>
      <c r="G5" s="315" t="s">
        <v>193</v>
      </c>
      <c r="H5" s="315"/>
      <c r="I5" s="315" t="s">
        <v>194</v>
      </c>
      <c r="J5" s="315"/>
      <c r="K5" s="5" t="s">
        <v>195</v>
      </c>
      <c r="L5" s="315" t="s">
        <v>196</v>
      </c>
      <c r="M5" s="315"/>
    </row>
    <row r="6" spans="1:13" ht="12">
      <c r="A6" s="5"/>
      <c r="B6" s="315" t="s">
        <v>197</v>
      </c>
      <c r="C6" s="315"/>
      <c r="D6" s="5" t="s">
        <v>198</v>
      </c>
      <c r="E6" s="5" t="s">
        <v>199</v>
      </c>
      <c r="F6" s="5" t="s">
        <v>200</v>
      </c>
      <c r="G6" s="316" t="s">
        <v>201</v>
      </c>
      <c r="H6" s="316"/>
      <c r="I6" s="316" t="s">
        <v>202</v>
      </c>
      <c r="J6" s="316"/>
      <c r="K6" s="5" t="s">
        <v>203</v>
      </c>
      <c r="L6" s="316" t="s">
        <v>204</v>
      </c>
      <c r="M6" s="316"/>
    </row>
    <row r="7" spans="1:13" ht="12">
      <c r="A7" s="5"/>
      <c r="B7" s="319" t="s">
        <v>205</v>
      </c>
      <c r="C7" s="319"/>
      <c r="D7" s="5" t="s">
        <v>206</v>
      </c>
      <c r="E7" s="5" t="s">
        <v>207</v>
      </c>
      <c r="F7" s="5" t="s">
        <v>208</v>
      </c>
      <c r="G7" s="202" t="s">
        <v>209</v>
      </c>
      <c r="H7" s="220" t="s">
        <v>210</v>
      </c>
      <c r="I7" s="247" t="s">
        <v>211</v>
      </c>
      <c r="J7" s="220" t="s">
        <v>212</v>
      </c>
      <c r="K7" s="5" t="s">
        <v>213</v>
      </c>
      <c r="L7" s="247" t="s">
        <v>214</v>
      </c>
      <c r="M7" s="220" t="s">
        <v>215</v>
      </c>
    </row>
    <row r="8" spans="1:13" ht="12">
      <c r="A8" s="248"/>
      <c r="B8" s="315"/>
      <c r="C8" s="315"/>
      <c r="D8" s="5" t="s">
        <v>216</v>
      </c>
      <c r="E8" s="5" t="s">
        <v>217</v>
      </c>
      <c r="F8" s="5" t="s">
        <v>218</v>
      </c>
      <c r="G8" s="5" t="s">
        <v>219</v>
      </c>
      <c r="H8" s="220" t="s">
        <v>220</v>
      </c>
      <c r="I8" s="220" t="s">
        <v>221</v>
      </c>
      <c r="J8" s="220" t="s">
        <v>222</v>
      </c>
      <c r="K8" s="5" t="s">
        <v>223</v>
      </c>
      <c r="L8" s="220" t="s">
        <v>224</v>
      </c>
      <c r="M8" s="220" t="s">
        <v>225</v>
      </c>
    </row>
    <row r="9" spans="1:13" ht="12">
      <c r="A9" s="248"/>
      <c r="B9" s="319"/>
      <c r="C9" s="319"/>
      <c r="D9" s="5"/>
      <c r="E9" s="5" t="s">
        <v>226</v>
      </c>
      <c r="F9" s="5" t="s">
        <v>227</v>
      </c>
      <c r="G9" s="5" t="s">
        <v>228</v>
      </c>
      <c r="H9" s="220" t="s">
        <v>229</v>
      </c>
      <c r="I9" s="220" t="s">
        <v>230</v>
      </c>
      <c r="J9" s="220" t="s">
        <v>231</v>
      </c>
      <c r="K9" s="248"/>
      <c r="L9" s="220" t="s">
        <v>232</v>
      </c>
      <c r="M9" s="220" t="s">
        <v>233</v>
      </c>
    </row>
    <row r="10" spans="1:13" ht="12">
      <c r="A10" s="248"/>
      <c r="B10" s="319"/>
      <c r="C10" s="319"/>
      <c r="D10" s="5" t="s">
        <v>234</v>
      </c>
      <c r="E10" s="5"/>
      <c r="F10" s="5" t="s">
        <v>235</v>
      </c>
      <c r="G10" s="5" t="s">
        <v>236</v>
      </c>
      <c r="H10" s="220"/>
      <c r="I10" s="220" t="s">
        <v>237</v>
      </c>
      <c r="J10" s="220"/>
      <c r="K10" s="248"/>
      <c r="L10" s="220" t="s">
        <v>238</v>
      </c>
      <c r="M10" s="220"/>
    </row>
    <row r="11" spans="1:13" ht="12">
      <c r="A11" s="5" t="s">
        <v>239</v>
      </c>
      <c r="B11" s="317"/>
      <c r="C11" s="317"/>
      <c r="D11" s="5" t="s">
        <v>240</v>
      </c>
      <c r="E11" s="5" t="s">
        <v>241</v>
      </c>
      <c r="F11" s="5"/>
      <c r="G11" s="5" t="s">
        <v>242</v>
      </c>
      <c r="H11" s="220" t="s">
        <v>243</v>
      </c>
      <c r="I11" s="220" t="s">
        <v>244</v>
      </c>
      <c r="J11" s="220"/>
      <c r="K11" s="5" t="s">
        <v>245</v>
      </c>
      <c r="L11" s="220" t="s">
        <v>246</v>
      </c>
      <c r="M11" s="220" t="s">
        <v>247</v>
      </c>
    </row>
    <row r="12" spans="1:13" ht="12">
      <c r="A12" s="7">
        <v>0</v>
      </c>
      <c r="B12" s="318">
        <v>1</v>
      </c>
      <c r="C12" s="318"/>
      <c r="D12" s="7">
        <v>2</v>
      </c>
      <c r="E12" s="7">
        <v>3</v>
      </c>
      <c r="F12" s="7">
        <v>4</v>
      </c>
      <c r="G12" s="7">
        <v>5</v>
      </c>
      <c r="H12" s="8">
        <v>6</v>
      </c>
      <c r="I12" s="7">
        <v>7</v>
      </c>
      <c r="J12" s="8">
        <v>8</v>
      </c>
      <c r="K12" s="7">
        <v>9</v>
      </c>
      <c r="L12" s="7">
        <v>10</v>
      </c>
      <c r="M12" s="8">
        <v>11</v>
      </c>
    </row>
    <row r="13" spans="1:13" ht="12">
      <c r="A13" s="42">
        <v>1</v>
      </c>
      <c r="B13" s="249" t="s">
        <v>248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"/>
    </row>
    <row r="14" spans="1:13" ht="12">
      <c r="A14" s="65"/>
      <c r="B14" s="250" t="s">
        <v>249</v>
      </c>
      <c r="C14" s="251">
        <v>1</v>
      </c>
      <c r="D14" s="276" t="str">
        <f>IF('T5'!D14="","",'T5'!D14)</f>
        <v>25;32</v>
      </c>
      <c r="E14" s="277">
        <f>'T5'!E14</f>
        <v>0.6</v>
      </c>
      <c r="F14" s="254">
        <v>1</v>
      </c>
      <c r="G14" s="278">
        <f>'T5'!H14</f>
        <v>200</v>
      </c>
      <c r="H14" s="255">
        <v>3</v>
      </c>
      <c r="I14" s="256">
        <f aca="true" t="shared" si="0" ref="I14:I19">ROUND(F14*G14,0)</f>
        <v>200</v>
      </c>
      <c r="J14" s="256">
        <f aca="true" t="shared" si="1" ref="J14:J19">ROUND(F14*H14,0)</f>
        <v>3</v>
      </c>
      <c r="K14" s="257">
        <f>ROUND(F14*TF6!C22,2)</f>
        <v>0</v>
      </c>
      <c r="L14" s="256">
        <f aca="true" t="shared" si="2" ref="L14:L19">ROUND(G14*K14*12,0)</f>
        <v>0</v>
      </c>
      <c r="M14" s="256">
        <f aca="true" t="shared" si="3" ref="M14:M19">ROUND(H14*K14*12,0)</f>
        <v>0</v>
      </c>
    </row>
    <row r="15" spans="1:13" ht="12">
      <c r="A15" s="65"/>
      <c r="B15" s="250"/>
      <c r="C15" s="258">
        <v>2</v>
      </c>
      <c r="D15" s="276" t="str">
        <f>IF('T5'!D15="","",'T5'!D15)</f>
        <v>40;50</v>
      </c>
      <c r="E15" s="277">
        <f>'T5'!E15</f>
        <v>1.4</v>
      </c>
      <c r="F15" s="261">
        <f>ROUND(E15/E14,1)</f>
        <v>2.3</v>
      </c>
      <c r="G15" s="278">
        <f>'T5'!H15</f>
        <v>0</v>
      </c>
      <c r="H15" s="262">
        <v>0</v>
      </c>
      <c r="I15" s="256">
        <f t="shared" si="0"/>
        <v>0</v>
      </c>
      <c r="J15" s="256">
        <f t="shared" si="1"/>
        <v>0</v>
      </c>
      <c r="K15" s="257">
        <f>ROUND(F15*TF6!C22,2)</f>
        <v>0</v>
      </c>
      <c r="L15" s="256">
        <f t="shared" si="2"/>
        <v>0</v>
      </c>
      <c r="M15" s="256">
        <f t="shared" si="3"/>
        <v>0</v>
      </c>
    </row>
    <row r="16" spans="1:13" ht="12">
      <c r="A16" s="65"/>
      <c r="B16" s="250"/>
      <c r="C16" s="258">
        <v>3</v>
      </c>
      <c r="D16" s="276" t="str">
        <f>IF('T5'!D16="","",'T5'!D16)</f>
        <v>65;80</v>
      </c>
      <c r="E16" s="277">
        <f>'T5'!E16</f>
        <v>3.6</v>
      </c>
      <c r="F16" s="261">
        <f>ROUND(E16/E14,1)</f>
        <v>6</v>
      </c>
      <c r="G16" s="278">
        <f>'T5'!H16</f>
        <v>0</v>
      </c>
      <c r="H16" s="262">
        <v>0</v>
      </c>
      <c r="I16" s="256">
        <f t="shared" si="0"/>
        <v>0</v>
      </c>
      <c r="J16" s="256">
        <f t="shared" si="1"/>
        <v>0</v>
      </c>
      <c r="K16" s="257">
        <f>ROUND(F16*TF6!C22,2)</f>
        <v>0</v>
      </c>
      <c r="L16" s="256">
        <f t="shared" si="2"/>
        <v>0</v>
      </c>
      <c r="M16" s="256">
        <f t="shared" si="3"/>
        <v>0</v>
      </c>
    </row>
    <row r="17" spans="1:13" ht="12">
      <c r="A17" s="65"/>
      <c r="B17" s="250"/>
      <c r="C17" s="258">
        <v>4</v>
      </c>
      <c r="D17" s="276" t="str">
        <f>IF('T5'!D17="","",'T5'!D17)</f>
        <v>100;125</v>
      </c>
      <c r="E17" s="277">
        <f>'T5'!E17</f>
        <v>8.5</v>
      </c>
      <c r="F17" s="261">
        <f>ROUND(E17/E14,1)</f>
        <v>14.2</v>
      </c>
      <c r="G17" s="278">
        <f>'T5'!H17</f>
        <v>0</v>
      </c>
      <c r="H17" s="262">
        <v>0</v>
      </c>
      <c r="I17" s="256">
        <f t="shared" si="0"/>
        <v>0</v>
      </c>
      <c r="J17" s="256">
        <f t="shared" si="1"/>
        <v>0</v>
      </c>
      <c r="K17" s="257">
        <f>ROUND(F17*TF6!C22,2)</f>
        <v>0</v>
      </c>
      <c r="L17" s="256">
        <f t="shared" si="2"/>
        <v>0</v>
      </c>
      <c r="M17" s="256">
        <f t="shared" si="3"/>
        <v>0</v>
      </c>
    </row>
    <row r="18" spans="1:13" ht="12">
      <c r="A18" s="65"/>
      <c r="B18" s="250"/>
      <c r="C18" s="258">
        <v>5</v>
      </c>
      <c r="D18" s="276" t="str">
        <f>IF('T5'!D18="","",'T5'!D18)</f>
        <v>150;200</v>
      </c>
      <c r="E18" s="277">
        <f>'T5'!E18</f>
        <v>20</v>
      </c>
      <c r="F18" s="261">
        <f>ROUND(E18/E14,1)</f>
        <v>33.3</v>
      </c>
      <c r="G18" s="278">
        <f>'T5'!H18</f>
        <v>0</v>
      </c>
      <c r="H18" s="262">
        <v>0</v>
      </c>
      <c r="I18" s="256">
        <f t="shared" si="0"/>
        <v>0</v>
      </c>
      <c r="J18" s="256">
        <f t="shared" si="1"/>
        <v>0</v>
      </c>
      <c r="K18" s="257">
        <f>ROUND(F18*TF6!C22,2)</f>
        <v>0</v>
      </c>
      <c r="L18" s="256">
        <f t="shared" si="2"/>
        <v>0</v>
      </c>
      <c r="M18" s="256">
        <f t="shared" si="3"/>
        <v>0</v>
      </c>
    </row>
    <row r="19" spans="1:13" ht="12">
      <c r="A19" s="65"/>
      <c r="B19" s="250"/>
      <c r="C19" s="258">
        <v>6</v>
      </c>
      <c r="D19" s="276">
        <f>IF('T5'!D19="","",'T5'!D19)</f>
      </c>
      <c r="E19" s="277">
        <f>'T5'!E19</f>
        <v>0</v>
      </c>
      <c r="F19" s="261">
        <f>ROUND(E19/E14,1)</f>
        <v>0</v>
      </c>
      <c r="G19" s="278">
        <f>'T5'!H19</f>
        <v>0</v>
      </c>
      <c r="H19" s="262">
        <v>0</v>
      </c>
      <c r="I19" s="256">
        <f t="shared" si="0"/>
        <v>0</v>
      </c>
      <c r="J19" s="256">
        <f t="shared" si="1"/>
        <v>0</v>
      </c>
      <c r="K19" s="257">
        <f>ROUND(F19*TF6!C22,2)</f>
        <v>0</v>
      </c>
      <c r="L19" s="256">
        <f t="shared" si="2"/>
        <v>0</v>
      </c>
      <c r="M19" s="256">
        <f t="shared" si="3"/>
        <v>0</v>
      </c>
    </row>
    <row r="20" spans="1:13" ht="12">
      <c r="A20" s="175"/>
      <c r="B20" s="263"/>
      <c r="C20" s="264"/>
      <c r="D20" s="265" t="s">
        <v>250</v>
      </c>
      <c r="E20" s="279"/>
      <c r="F20" s="267"/>
      <c r="G20" s="268">
        <f>SUM(G14:G19)</f>
        <v>200</v>
      </c>
      <c r="H20" s="268">
        <f>SUM(H14:H19)</f>
        <v>3</v>
      </c>
      <c r="I20" s="268">
        <f>ROUND(SUM(I14:I19),0)</f>
        <v>200</v>
      </c>
      <c r="J20" s="268">
        <f>ROUND(SUM(J14:J19),0)</f>
        <v>3</v>
      </c>
      <c r="K20" s="269"/>
      <c r="L20" s="268">
        <f>SUM(L14:L19)</f>
        <v>0</v>
      </c>
      <c r="M20" s="268">
        <f>SUM(M14:M19)</f>
        <v>0</v>
      </c>
    </row>
    <row r="21" spans="1:13" ht="12">
      <c r="A21" s="270"/>
      <c r="B21" s="271" t="s">
        <v>251</v>
      </c>
      <c r="C21" s="258">
        <v>1</v>
      </c>
      <c r="D21" s="276" t="str">
        <f>IF('T5'!D21="","",'T5'!D21)</f>
        <v>  25; 32</v>
      </c>
      <c r="E21" s="277">
        <f>'T5'!E21</f>
        <v>0.6</v>
      </c>
      <c r="F21" s="272">
        <v>1</v>
      </c>
      <c r="G21" s="278">
        <f>'T5'!H21</f>
        <v>0</v>
      </c>
      <c r="H21" s="255">
        <v>0</v>
      </c>
      <c r="I21" s="256">
        <f aca="true" t="shared" si="4" ref="I21:I26">ROUND(F21*G21,0)</f>
        <v>0</v>
      </c>
      <c r="J21" s="256">
        <f aca="true" t="shared" si="5" ref="J21:J26">ROUND(F21*H21,0)</f>
        <v>0</v>
      </c>
      <c r="K21" s="257">
        <f>ROUND(F21*TF6!D22,2)</f>
        <v>0</v>
      </c>
      <c r="L21" s="256">
        <f aca="true" t="shared" si="6" ref="L21:L26">ROUND(G21*K21*12,0)</f>
        <v>0</v>
      </c>
      <c r="M21" s="256">
        <f aca="true" t="shared" si="7" ref="M21:M26">ROUND(H21*K21*12,0)</f>
        <v>0</v>
      </c>
    </row>
    <row r="22" spans="1:13" ht="12">
      <c r="A22" s="65"/>
      <c r="B22" s="250"/>
      <c r="C22" s="258">
        <v>2</v>
      </c>
      <c r="D22" s="276" t="str">
        <f>IF('T5'!D22="","",'T5'!D22)</f>
        <v>  40; 50</v>
      </c>
      <c r="E22" s="277">
        <f>'T5'!E22</f>
        <v>1.4</v>
      </c>
      <c r="F22" s="261">
        <f>ROUND(E22/E21,1)</f>
        <v>2.3</v>
      </c>
      <c r="G22" s="278">
        <f>'T5'!H22</f>
        <v>0</v>
      </c>
      <c r="H22" s="262">
        <v>0</v>
      </c>
      <c r="I22" s="256">
        <f t="shared" si="4"/>
        <v>0</v>
      </c>
      <c r="J22" s="256">
        <f t="shared" si="5"/>
        <v>0</v>
      </c>
      <c r="K22" s="257">
        <f>ROUND(F22*TF6!D22,2)</f>
        <v>0</v>
      </c>
      <c r="L22" s="256">
        <f t="shared" si="6"/>
        <v>0</v>
      </c>
      <c r="M22" s="256">
        <f t="shared" si="7"/>
        <v>0</v>
      </c>
    </row>
    <row r="23" spans="1:13" ht="12">
      <c r="A23" s="65"/>
      <c r="B23" s="250"/>
      <c r="C23" s="258">
        <v>3</v>
      </c>
      <c r="D23" s="276" t="str">
        <f>IF('T5'!D23="","",'T5'!D23)</f>
        <v>  65; 80</v>
      </c>
      <c r="E23" s="277">
        <f>'T5'!E23</f>
        <v>3.6</v>
      </c>
      <c r="F23" s="261">
        <f>ROUND(E23/E21,1)</f>
        <v>6</v>
      </c>
      <c r="G23" s="278">
        <f>'T5'!H23</f>
        <v>0</v>
      </c>
      <c r="H23" s="262">
        <v>0</v>
      </c>
      <c r="I23" s="256">
        <f t="shared" si="4"/>
        <v>0</v>
      </c>
      <c r="J23" s="256">
        <f t="shared" si="5"/>
        <v>0</v>
      </c>
      <c r="K23" s="257">
        <f>ROUND(F23*TF6!D22,2)</f>
        <v>0</v>
      </c>
      <c r="L23" s="256">
        <f t="shared" si="6"/>
        <v>0</v>
      </c>
      <c r="M23" s="256">
        <f t="shared" si="7"/>
        <v>0</v>
      </c>
    </row>
    <row r="24" spans="1:13" ht="12">
      <c r="A24" s="65"/>
      <c r="B24" s="250"/>
      <c r="C24" s="258">
        <v>4</v>
      </c>
      <c r="D24" s="276" t="str">
        <f>IF('T5'!D24="","",'T5'!D24)</f>
        <v>100;125</v>
      </c>
      <c r="E24" s="277">
        <f>'T5'!E24</f>
        <v>8.5</v>
      </c>
      <c r="F24" s="261">
        <f>ROUND(E24/E21,1)</f>
        <v>14.2</v>
      </c>
      <c r="G24" s="278">
        <f>'T5'!H24</f>
        <v>0</v>
      </c>
      <c r="H24" s="262">
        <v>0</v>
      </c>
      <c r="I24" s="256">
        <f t="shared" si="4"/>
        <v>0</v>
      </c>
      <c r="J24" s="256">
        <f t="shared" si="5"/>
        <v>0</v>
      </c>
      <c r="K24" s="257">
        <f>ROUND(F24*TF6!D22,2)</f>
        <v>0</v>
      </c>
      <c r="L24" s="256">
        <f t="shared" si="6"/>
        <v>0</v>
      </c>
      <c r="M24" s="256">
        <f t="shared" si="7"/>
        <v>0</v>
      </c>
    </row>
    <row r="25" spans="1:13" ht="12">
      <c r="A25" s="65"/>
      <c r="B25" s="250"/>
      <c r="C25" s="258">
        <v>5</v>
      </c>
      <c r="D25" s="276" t="str">
        <f>IF('T5'!D25="","",'T5'!D25)</f>
        <v>150;200</v>
      </c>
      <c r="E25" s="277">
        <f>'T5'!E25</f>
        <v>20</v>
      </c>
      <c r="F25" s="261">
        <f>ROUND(E25/E21,1)</f>
        <v>33.3</v>
      </c>
      <c r="G25" s="278">
        <f>'T5'!H25</f>
        <v>0</v>
      </c>
      <c r="H25" s="262">
        <v>0</v>
      </c>
      <c r="I25" s="256">
        <f t="shared" si="4"/>
        <v>0</v>
      </c>
      <c r="J25" s="256">
        <f t="shared" si="5"/>
        <v>0</v>
      </c>
      <c r="K25" s="257">
        <f>ROUND(F25*TF6!D22,2)</f>
        <v>0</v>
      </c>
      <c r="L25" s="256">
        <f t="shared" si="6"/>
        <v>0</v>
      </c>
      <c r="M25" s="256">
        <f t="shared" si="7"/>
        <v>0</v>
      </c>
    </row>
    <row r="26" spans="1:13" ht="12">
      <c r="A26" s="65"/>
      <c r="B26" s="250"/>
      <c r="C26" s="258">
        <v>6</v>
      </c>
      <c r="D26" s="276">
        <f>IF('T5'!D26="","",'T5'!D26)</f>
      </c>
      <c r="E26" s="277">
        <f>'T5'!E26</f>
        <v>0</v>
      </c>
      <c r="F26" s="261">
        <f>ROUND(E26/E21,1)</f>
        <v>0</v>
      </c>
      <c r="G26" s="278">
        <f>'T5'!H26</f>
        <v>0</v>
      </c>
      <c r="H26" s="262">
        <v>0</v>
      </c>
      <c r="I26" s="256">
        <f t="shared" si="4"/>
        <v>0</v>
      </c>
      <c r="J26" s="256">
        <f t="shared" si="5"/>
        <v>0</v>
      </c>
      <c r="K26" s="257">
        <f>ROUND(F26*TF6!D22,2)</f>
        <v>0</v>
      </c>
      <c r="L26" s="256">
        <f t="shared" si="6"/>
        <v>0</v>
      </c>
      <c r="M26" s="256">
        <f t="shared" si="7"/>
        <v>0</v>
      </c>
    </row>
    <row r="27" spans="1:13" ht="12">
      <c r="A27" s="175"/>
      <c r="B27" s="263"/>
      <c r="C27" s="264"/>
      <c r="D27" s="265" t="s">
        <v>252</v>
      </c>
      <c r="E27" s="279"/>
      <c r="F27" s="267"/>
      <c r="G27" s="268">
        <f>SUM(G21:G26)</f>
        <v>0</v>
      </c>
      <c r="H27" s="268">
        <f>SUM(H21:H26)</f>
        <v>0</v>
      </c>
      <c r="I27" s="268">
        <f>ROUND(SUM(I21:I26),0)</f>
        <v>0</v>
      </c>
      <c r="J27" s="268">
        <f>ROUND(SUM(J21:J26),0)</f>
        <v>0</v>
      </c>
      <c r="K27" s="269"/>
      <c r="L27" s="268">
        <f>SUM(L21:L26)</f>
        <v>0</v>
      </c>
      <c r="M27" s="268">
        <f>SUM(M21:M26)</f>
        <v>0</v>
      </c>
    </row>
    <row r="28" spans="1:13" ht="12">
      <c r="A28" s="270"/>
      <c r="B28" s="271" t="s">
        <v>253</v>
      </c>
      <c r="C28" s="258">
        <v>1</v>
      </c>
      <c r="D28" s="276" t="str">
        <f>IF('T5'!D28="","",'T5'!D28)</f>
        <v>  25; 32</v>
      </c>
      <c r="E28" s="277">
        <f>'T5'!E28</f>
        <v>0.6</v>
      </c>
      <c r="F28" s="272">
        <v>1</v>
      </c>
      <c r="G28" s="278">
        <f>'T5'!H28</f>
        <v>0</v>
      </c>
      <c r="H28" s="255">
        <v>0</v>
      </c>
      <c r="I28" s="256">
        <f aca="true" t="shared" si="8" ref="I28:I33">ROUND(F28*G28,0)</f>
        <v>0</v>
      </c>
      <c r="J28" s="256">
        <f aca="true" t="shared" si="9" ref="J28:J33">ROUND(F28*H28,0)</f>
        <v>0</v>
      </c>
      <c r="K28" s="257">
        <f>ROUND(F28*TF6!E22,2)</f>
        <v>0</v>
      </c>
      <c r="L28" s="256">
        <f aca="true" t="shared" si="10" ref="L28:L33">ROUND(G28*K28*12,0)</f>
        <v>0</v>
      </c>
      <c r="M28" s="256">
        <f aca="true" t="shared" si="11" ref="M28:M33">ROUND(H28*K28*12,0)</f>
        <v>0</v>
      </c>
    </row>
    <row r="29" spans="1:13" ht="12">
      <c r="A29" s="65"/>
      <c r="B29" s="250"/>
      <c r="C29" s="258">
        <v>2</v>
      </c>
      <c r="D29" s="276" t="str">
        <f>IF('T5'!D29="","",'T5'!D29)</f>
        <v>  40; 50</v>
      </c>
      <c r="E29" s="277">
        <f>'T5'!E29</f>
        <v>1.4</v>
      </c>
      <c r="F29" s="261">
        <f>ROUND(E29/E28,1)</f>
        <v>2.3</v>
      </c>
      <c r="G29" s="278">
        <f>'T5'!H29</f>
        <v>0</v>
      </c>
      <c r="H29" s="262">
        <v>0</v>
      </c>
      <c r="I29" s="256">
        <f t="shared" si="8"/>
        <v>0</v>
      </c>
      <c r="J29" s="256">
        <f t="shared" si="9"/>
        <v>0</v>
      </c>
      <c r="K29" s="257">
        <f>ROUND(F29*TF6!E22,2)</f>
        <v>0</v>
      </c>
      <c r="L29" s="256">
        <f t="shared" si="10"/>
        <v>0</v>
      </c>
      <c r="M29" s="256">
        <f t="shared" si="11"/>
        <v>0</v>
      </c>
    </row>
    <row r="30" spans="1:13" ht="12">
      <c r="A30" s="65"/>
      <c r="B30" s="250"/>
      <c r="C30" s="258">
        <v>3</v>
      </c>
      <c r="D30" s="276" t="str">
        <f>IF('T5'!D30="","",'T5'!D30)</f>
        <v>  65; 80</v>
      </c>
      <c r="E30" s="277">
        <f>'T5'!E30</f>
        <v>3.6</v>
      </c>
      <c r="F30" s="261">
        <f>ROUND(E30/E28,1)</f>
        <v>6</v>
      </c>
      <c r="G30" s="278">
        <f>'T5'!H30</f>
        <v>0</v>
      </c>
      <c r="H30" s="262">
        <v>0</v>
      </c>
      <c r="I30" s="256">
        <f t="shared" si="8"/>
        <v>0</v>
      </c>
      <c r="J30" s="256">
        <f t="shared" si="9"/>
        <v>0</v>
      </c>
      <c r="K30" s="257">
        <f>ROUND(F30*TF6!E22,2)</f>
        <v>0</v>
      </c>
      <c r="L30" s="256">
        <f t="shared" si="10"/>
        <v>0</v>
      </c>
      <c r="M30" s="256">
        <f t="shared" si="11"/>
        <v>0</v>
      </c>
    </row>
    <row r="31" spans="1:13" ht="12">
      <c r="A31" s="65"/>
      <c r="B31" s="250"/>
      <c r="C31" s="258">
        <v>4</v>
      </c>
      <c r="D31" s="276" t="str">
        <f>IF('T5'!D31="","",'T5'!D31)</f>
        <v>100;125</v>
      </c>
      <c r="E31" s="277">
        <f>'T5'!E31</f>
        <v>8.5</v>
      </c>
      <c r="F31" s="261">
        <f>ROUND(E31/E28,1)</f>
        <v>14.2</v>
      </c>
      <c r="G31" s="278">
        <f>'T5'!H31</f>
        <v>0</v>
      </c>
      <c r="H31" s="262">
        <v>0</v>
      </c>
      <c r="I31" s="256">
        <f t="shared" si="8"/>
        <v>0</v>
      </c>
      <c r="J31" s="256">
        <f t="shared" si="9"/>
        <v>0</v>
      </c>
      <c r="K31" s="257">
        <f>ROUND(F31*TF6!E22,2)</f>
        <v>0</v>
      </c>
      <c r="L31" s="256">
        <f t="shared" si="10"/>
        <v>0</v>
      </c>
      <c r="M31" s="256">
        <f t="shared" si="11"/>
        <v>0</v>
      </c>
    </row>
    <row r="32" spans="1:13" ht="12">
      <c r="A32" s="65"/>
      <c r="B32" s="250"/>
      <c r="C32" s="258">
        <v>5</v>
      </c>
      <c r="D32" s="276" t="str">
        <f>IF('T5'!D32="","",'T5'!D32)</f>
        <v>150;200</v>
      </c>
      <c r="E32" s="277">
        <f>'T5'!E32</f>
        <v>20</v>
      </c>
      <c r="F32" s="261">
        <f>ROUND(E32/E28,1)</f>
        <v>33.3</v>
      </c>
      <c r="G32" s="278">
        <f>'T5'!H32</f>
        <v>0</v>
      </c>
      <c r="H32" s="262">
        <v>0</v>
      </c>
      <c r="I32" s="256">
        <f t="shared" si="8"/>
        <v>0</v>
      </c>
      <c r="J32" s="256">
        <f t="shared" si="9"/>
        <v>0</v>
      </c>
      <c r="K32" s="257">
        <f>ROUND(F32*TF6!E22,2)</f>
        <v>0</v>
      </c>
      <c r="L32" s="256">
        <f t="shared" si="10"/>
        <v>0</v>
      </c>
      <c r="M32" s="256">
        <f t="shared" si="11"/>
        <v>0</v>
      </c>
    </row>
    <row r="33" spans="1:13" ht="12">
      <c r="A33" s="65"/>
      <c r="B33" s="250"/>
      <c r="C33" s="258">
        <v>6</v>
      </c>
      <c r="D33" s="276">
        <f>IF('T5'!D33="","",'T5'!D33)</f>
      </c>
      <c r="E33" s="277">
        <f>'T5'!E33</f>
        <v>0</v>
      </c>
      <c r="F33" s="261">
        <f>ROUND(E33/E28,1)</f>
        <v>0</v>
      </c>
      <c r="G33" s="278">
        <f>'T5'!H33</f>
        <v>0</v>
      </c>
      <c r="H33" s="262">
        <v>0</v>
      </c>
      <c r="I33" s="256">
        <f t="shared" si="8"/>
        <v>0</v>
      </c>
      <c r="J33" s="256">
        <f t="shared" si="9"/>
        <v>0</v>
      </c>
      <c r="K33" s="257">
        <f>ROUND(F33*TF6!E22,2)</f>
        <v>0</v>
      </c>
      <c r="L33" s="256">
        <f t="shared" si="10"/>
        <v>0</v>
      </c>
      <c r="M33" s="256">
        <f t="shared" si="11"/>
        <v>0</v>
      </c>
    </row>
    <row r="34" spans="1:13" ht="12">
      <c r="A34" s="65"/>
      <c r="B34" s="273"/>
      <c r="C34" s="264"/>
      <c r="D34" s="265" t="s">
        <v>254</v>
      </c>
      <c r="E34" s="266"/>
      <c r="F34" s="267"/>
      <c r="G34" s="268">
        <f>SUM(G28:G33)</f>
        <v>0</v>
      </c>
      <c r="H34" s="268">
        <f>SUM(H28:H33)</f>
        <v>0</v>
      </c>
      <c r="I34" s="268">
        <f>ROUND(SUM(I28:I33),0)</f>
        <v>0</v>
      </c>
      <c r="J34" s="268">
        <f>ROUND(SUM(J28:J33),0)</f>
        <v>0</v>
      </c>
      <c r="K34" s="269"/>
      <c r="L34" s="268">
        <f>SUM(L28:L33)</f>
        <v>0</v>
      </c>
      <c r="M34" s="268">
        <f>SUM(M28:M33)</f>
        <v>0</v>
      </c>
    </row>
    <row r="35" spans="1:13" ht="12">
      <c r="A35" s="175"/>
      <c r="B35" s="274" t="s">
        <v>255</v>
      </c>
      <c r="C35" s="265"/>
      <c r="D35" s="265"/>
      <c r="E35" s="266"/>
      <c r="F35" s="267"/>
      <c r="G35" s="268">
        <f>G20+G27+G34</f>
        <v>200</v>
      </c>
      <c r="H35" s="268">
        <f>H20+H27+H34</f>
        <v>3</v>
      </c>
      <c r="I35" s="268">
        <f>I20+I27+I34</f>
        <v>200</v>
      </c>
      <c r="J35" s="268">
        <f>J20+J27+J34</f>
        <v>3</v>
      </c>
      <c r="K35" s="269"/>
      <c r="L35" s="268">
        <f>L20+L27+L34</f>
        <v>0</v>
      </c>
      <c r="M35" s="268">
        <f>M20+M27+M34</f>
        <v>0</v>
      </c>
    </row>
    <row r="36" ht="12"/>
    <row r="37" ht="12">
      <c r="A37" s="280" t="str">
        <f>'T5'!A37</f>
        <v>Przyjęto bazowy równoważnik przyłącza przypisany do średnicy przewodu DN 25 i Q = 0,5 dm3/s</v>
      </c>
    </row>
    <row r="38" ht="12"/>
    <row r="39" spans="2:4" ht="12">
      <c r="B39" s="1" t="s">
        <v>256</v>
      </c>
      <c r="C39" s="63" t="s">
        <v>257</v>
      </c>
      <c r="D39" s="281" t="str">
        <f>IF('T5'!D39=""," ",'T5'!D39)</f>
        <v> </v>
      </c>
    </row>
    <row r="40" spans="2:4" ht="12">
      <c r="B40" s="1" t="s">
        <v>258</v>
      </c>
      <c r="C40" s="63" t="s">
        <v>259</v>
      </c>
      <c r="D40" s="281" t="str">
        <f>IF('T5'!D40=""," ",'T5'!D40)</f>
        <v> </v>
      </c>
    </row>
    <row r="41" spans="2:4" ht="12">
      <c r="B41" s="1" t="s">
        <v>260</v>
      </c>
      <c r="C41" s="63" t="s">
        <v>261</v>
      </c>
      <c r="D41" s="281" t="str">
        <f>IF('T5'!D41=""," ",'T5'!D41)</f>
        <v> </v>
      </c>
    </row>
  </sheetData>
  <sheetProtection sheet="1" objects="1" scenarios="1"/>
  <mergeCells count="18">
    <mergeCell ref="B6:C6"/>
    <mergeCell ref="G6:H6"/>
    <mergeCell ref="I6:J6"/>
    <mergeCell ref="L6:M6"/>
    <mergeCell ref="B11:C11"/>
    <mergeCell ref="B12:C12"/>
    <mergeCell ref="B7:C7"/>
    <mergeCell ref="B8:C8"/>
    <mergeCell ref="B9:C9"/>
    <mergeCell ref="B10:C10"/>
    <mergeCell ref="B4:C4"/>
    <mergeCell ref="G4:H4"/>
    <mergeCell ref="I4:J4"/>
    <mergeCell ref="L4:M4"/>
    <mergeCell ref="B5:C5"/>
    <mergeCell ref="G5:H5"/>
    <mergeCell ref="I5:J5"/>
    <mergeCell ref="L5:M5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54"/>
  <sheetViews>
    <sheetView showGridLines="0" zoomScalePageLayoutView="0" workbookViewId="0" topLeftCell="A52">
      <selection activeCell="A1" sqref="A1"/>
    </sheetView>
  </sheetViews>
  <sheetFormatPr defaultColWidth="9.140625" defaultRowHeight="12.75"/>
  <cols>
    <col min="1" max="1" width="4.28125" style="1" customWidth="1"/>
    <col min="2" max="2" width="43.7109375" style="1" customWidth="1"/>
    <col min="3" max="5" width="12.8515625" style="1" customWidth="1"/>
    <col min="6" max="16384" width="9.140625" style="1" customWidth="1"/>
  </cols>
  <sheetData>
    <row r="2" ht="12">
      <c r="A2" s="2" t="s">
        <v>262</v>
      </c>
    </row>
    <row r="3" ht="12">
      <c r="A3" s="2" t="s">
        <v>263</v>
      </c>
    </row>
    <row r="4" ht="12">
      <c r="A4" s="3" t="s">
        <v>264</v>
      </c>
    </row>
    <row r="5" spans="1:5" s="2" customFormat="1" ht="12">
      <c r="A5" s="304" t="s">
        <v>265</v>
      </c>
      <c r="B5" s="304" t="s">
        <v>266</v>
      </c>
      <c r="C5" s="320" t="s">
        <v>267</v>
      </c>
      <c r="D5" s="320"/>
      <c r="E5" s="320"/>
    </row>
    <row r="6" spans="1:5" s="2" customFormat="1" ht="12">
      <c r="A6" s="304"/>
      <c r="B6" s="304"/>
      <c r="C6" s="120" t="str">
        <f>TD!D6</f>
        <v>grupa 1</v>
      </c>
      <c r="D6" s="120" t="str">
        <f>TD!E6</f>
        <v>grupa 2</v>
      </c>
      <c r="E6" s="120" t="str">
        <f>TD!F6</f>
        <v>grupa 3</v>
      </c>
    </row>
    <row r="7" spans="1:5" s="2" customFormat="1" ht="12">
      <c r="A7" s="7">
        <v>0</v>
      </c>
      <c r="B7" s="7">
        <v>1</v>
      </c>
      <c r="C7" s="7">
        <v>2</v>
      </c>
      <c r="D7" s="7">
        <v>3</v>
      </c>
      <c r="E7" s="7">
        <v>4</v>
      </c>
    </row>
    <row r="8" spans="1:5" ht="24">
      <c r="A8" s="121">
        <v>1</v>
      </c>
      <c r="B8" s="122" t="s">
        <v>268</v>
      </c>
      <c r="C8" s="123"/>
      <c r="D8" s="123"/>
      <c r="E8" s="124"/>
    </row>
    <row r="9" spans="1:5" ht="36">
      <c r="A9" s="282"/>
      <c r="B9" s="145" t="s">
        <v>269</v>
      </c>
      <c r="C9" s="162">
        <f>TF1!C22</f>
        <v>0</v>
      </c>
      <c r="D9" s="162">
        <f>TF1!D22</f>
        <v>0</v>
      </c>
      <c r="E9" s="162">
        <f>TF1!E22</f>
        <v>0</v>
      </c>
    </row>
    <row r="10" spans="1:5" ht="12">
      <c r="A10" s="283"/>
      <c r="B10" s="152" t="s">
        <v>270</v>
      </c>
      <c r="C10" s="146"/>
      <c r="D10" s="133"/>
      <c r="E10" s="133"/>
    </row>
    <row r="11" spans="1:5" ht="12">
      <c r="A11" s="283"/>
      <c r="B11" s="16" t="s">
        <v>271</v>
      </c>
      <c r="C11" s="284">
        <f>TF1!C15</f>
        <v>12</v>
      </c>
      <c r="D11" s="284">
        <f>TF1!D15</f>
        <v>0</v>
      </c>
      <c r="E11" s="284">
        <f>TF1!E15</f>
        <v>0</v>
      </c>
    </row>
    <row r="12" spans="1:5" ht="12">
      <c r="A12" s="283"/>
      <c r="B12" s="16" t="s">
        <v>272</v>
      </c>
      <c r="C12" s="284">
        <f>TF1!C16</f>
        <v>12</v>
      </c>
      <c r="D12" s="284">
        <f>TF1!D16</f>
        <v>0</v>
      </c>
      <c r="E12" s="284">
        <f>TF1!E16</f>
        <v>0</v>
      </c>
    </row>
    <row r="13" spans="1:5" ht="12">
      <c r="A13" s="283"/>
      <c r="B13" s="143" t="s">
        <v>273</v>
      </c>
      <c r="C13" s="284">
        <f>TF1!C17</f>
        <v>12</v>
      </c>
      <c r="D13" s="284">
        <f>TF1!D17</f>
        <v>0</v>
      </c>
      <c r="E13" s="284">
        <f>TF1!E17</f>
        <v>0</v>
      </c>
    </row>
    <row r="14" spans="1:5" ht="48">
      <c r="A14" s="283"/>
      <c r="B14" s="145" t="s">
        <v>274</v>
      </c>
      <c r="C14" s="164">
        <f>TF2!C22</f>
        <v>0</v>
      </c>
      <c r="D14" s="164">
        <f>TF2!D22</f>
        <v>0</v>
      </c>
      <c r="E14" s="164">
        <f>TF2!E22</f>
        <v>0</v>
      </c>
    </row>
    <row r="15" spans="1:5" ht="12">
      <c r="A15" s="283"/>
      <c r="B15" s="152" t="s">
        <v>275</v>
      </c>
      <c r="C15" s="146"/>
      <c r="D15" s="133"/>
      <c r="E15" s="133"/>
    </row>
    <row r="16" spans="1:5" ht="12">
      <c r="A16" s="283"/>
      <c r="B16" s="16" t="s">
        <v>276</v>
      </c>
      <c r="C16" s="285">
        <f>TF2!C15</f>
        <v>0</v>
      </c>
      <c r="D16" s="285">
        <f>TF2!D15</f>
        <v>0</v>
      </c>
      <c r="E16" s="285">
        <f>TF2!E15</f>
        <v>0</v>
      </c>
    </row>
    <row r="17" spans="1:5" ht="12">
      <c r="A17" s="283"/>
      <c r="B17" s="16" t="s">
        <v>277</v>
      </c>
      <c r="C17" s="284">
        <f>TF2!C16</f>
        <v>0</v>
      </c>
      <c r="D17" s="284">
        <f>TF2!D16</f>
        <v>0</v>
      </c>
      <c r="E17" s="284">
        <f>TF2!E16</f>
        <v>0</v>
      </c>
    </row>
    <row r="18" spans="1:5" ht="12">
      <c r="A18" s="283"/>
      <c r="B18" s="143" t="s">
        <v>278</v>
      </c>
      <c r="C18" s="284">
        <f>TF2!C17</f>
        <v>0</v>
      </c>
      <c r="D18" s="284">
        <f>TF2!D17</f>
        <v>0</v>
      </c>
      <c r="E18" s="284">
        <f>TF2!E17</f>
        <v>0</v>
      </c>
    </row>
    <row r="19" spans="1:5" ht="48">
      <c r="A19" s="283"/>
      <c r="B19" s="145" t="s">
        <v>279</v>
      </c>
      <c r="C19" s="164">
        <f>TF3!C22</f>
        <v>0</v>
      </c>
      <c r="D19" s="164">
        <f>TF3!D22</f>
        <v>0</v>
      </c>
      <c r="E19" s="164">
        <f>TF3!E22</f>
        <v>0</v>
      </c>
    </row>
    <row r="20" spans="1:5" ht="12">
      <c r="A20" s="283"/>
      <c r="B20" s="152" t="s">
        <v>280</v>
      </c>
      <c r="C20" s="146"/>
      <c r="D20" s="133"/>
      <c r="E20" s="133"/>
    </row>
    <row r="21" spans="1:5" ht="12">
      <c r="A21" s="283"/>
      <c r="B21" s="16" t="s">
        <v>281</v>
      </c>
      <c r="C21" s="284">
        <f>TF3!C15</f>
        <v>0</v>
      </c>
      <c r="D21" s="284">
        <f>TF3!D15</f>
        <v>0</v>
      </c>
      <c r="E21" s="284">
        <f>TF3!E15</f>
        <v>0</v>
      </c>
    </row>
    <row r="22" spans="1:5" ht="12">
      <c r="A22" s="283"/>
      <c r="B22" s="16" t="s">
        <v>282</v>
      </c>
      <c r="C22" s="284">
        <f>TF3!C16</f>
        <v>0</v>
      </c>
      <c r="D22" s="284">
        <f>TF3!D16</f>
        <v>0</v>
      </c>
      <c r="E22" s="284">
        <f>TF3!E16</f>
        <v>0</v>
      </c>
    </row>
    <row r="23" spans="1:5" ht="12">
      <c r="A23" s="283"/>
      <c r="B23" s="143" t="s">
        <v>283</v>
      </c>
      <c r="C23" s="284">
        <f>TF3!C17</f>
        <v>0</v>
      </c>
      <c r="D23" s="284">
        <f>TF3!D17</f>
        <v>0</v>
      </c>
      <c r="E23" s="284">
        <f>TF3!E17</f>
        <v>0</v>
      </c>
    </row>
    <row r="24" spans="1:5" ht="48">
      <c r="A24" s="283"/>
      <c r="B24" s="145" t="s">
        <v>284</v>
      </c>
      <c r="C24" s="164">
        <f>TF4!C22</f>
        <v>0</v>
      </c>
      <c r="D24" s="164">
        <f>TF4!D22</f>
        <v>0</v>
      </c>
      <c r="E24" s="164">
        <f>TF4!E22</f>
        <v>0</v>
      </c>
    </row>
    <row r="25" spans="1:5" ht="12">
      <c r="A25" s="283"/>
      <c r="B25" s="152" t="s">
        <v>285</v>
      </c>
      <c r="C25" s="146"/>
      <c r="D25" s="133"/>
      <c r="E25" s="133"/>
    </row>
    <row r="26" spans="1:5" ht="12">
      <c r="A26" s="283"/>
      <c r="B26" s="16" t="s">
        <v>286</v>
      </c>
      <c r="C26" s="284">
        <f>TF4!C15</f>
        <v>12</v>
      </c>
      <c r="D26" s="284">
        <f>TF4!D15</f>
        <v>0</v>
      </c>
      <c r="E26" s="284">
        <f>TF4!E15</f>
        <v>0</v>
      </c>
    </row>
    <row r="27" spans="1:5" ht="12">
      <c r="A27" s="283"/>
      <c r="B27" s="16" t="s">
        <v>287</v>
      </c>
      <c r="C27" s="284">
        <f>TF4!C16</f>
        <v>12</v>
      </c>
      <c r="D27" s="284">
        <f>TF4!D16</f>
        <v>0</v>
      </c>
      <c r="E27" s="284">
        <f>TF4!E16</f>
        <v>0</v>
      </c>
    </row>
    <row r="28" spans="1:5" ht="12">
      <c r="A28" s="283"/>
      <c r="B28" s="143" t="s">
        <v>288</v>
      </c>
      <c r="C28" s="284">
        <f>TF4!C17</f>
        <v>12</v>
      </c>
      <c r="D28" s="284">
        <f>TF4!D17</f>
        <v>0</v>
      </c>
      <c r="E28" s="284">
        <f>TF4!E17</f>
        <v>0</v>
      </c>
    </row>
    <row r="29" spans="1:5" ht="36">
      <c r="A29" s="161"/>
      <c r="B29" s="145" t="s">
        <v>289</v>
      </c>
      <c r="C29" s="164">
        <f>TF5!C22</f>
        <v>1.72</v>
      </c>
      <c r="D29" s="164">
        <f>TF5!D22</f>
        <v>0</v>
      </c>
      <c r="E29" s="164">
        <f>TF5!E22</f>
        <v>0</v>
      </c>
    </row>
    <row r="30" spans="1:5" ht="12">
      <c r="A30" s="161"/>
      <c r="B30" s="152" t="s">
        <v>290</v>
      </c>
      <c r="C30" s="284">
        <f>TF5!C18</f>
        <v>1</v>
      </c>
      <c r="D30" s="284">
        <f>TF5!D18</f>
        <v>1</v>
      </c>
      <c r="E30" s="284">
        <f>TF5!E18</f>
        <v>1</v>
      </c>
    </row>
    <row r="31" spans="1:5" ht="24">
      <c r="A31" s="161"/>
      <c r="B31" s="152" t="s">
        <v>291</v>
      </c>
      <c r="C31" s="146"/>
      <c r="D31" s="133"/>
      <c r="E31" s="133"/>
    </row>
    <row r="32" spans="1:5" ht="12">
      <c r="A32" s="161"/>
      <c r="B32" s="19" t="str">
        <f>IF(TF8!B10="","",TF8!B10)</f>
        <v>1.  przyłącze  DN  25;32  </v>
      </c>
      <c r="C32" s="286">
        <f>'T5'!K14</f>
        <v>1.72</v>
      </c>
      <c r="D32" s="286">
        <f>'T5'!K21</f>
        <v>0</v>
      </c>
      <c r="E32" s="286">
        <f>'T5'!K28</f>
        <v>0</v>
      </c>
    </row>
    <row r="33" spans="1:5" ht="12">
      <c r="A33" s="161"/>
      <c r="B33" s="19" t="str">
        <f>IF(TF8!B11="","",TF8!B11)</f>
        <v>2.  przyłącze  DN  40;50  </v>
      </c>
      <c r="C33" s="286">
        <f>'T5'!K15</f>
        <v>3.96</v>
      </c>
      <c r="D33" s="286">
        <f>'T5'!K22</f>
        <v>0</v>
      </c>
      <c r="E33" s="286">
        <f>'T5'!K29</f>
        <v>0</v>
      </c>
    </row>
    <row r="34" spans="1:5" ht="12">
      <c r="A34" s="283"/>
      <c r="B34" s="19" t="str">
        <f>IF(TF8!B12="","",TF8!B12)</f>
        <v>3.  przyłącze  DN  65;80  </v>
      </c>
      <c r="C34" s="286">
        <f>'T5'!K16</f>
        <v>10.32</v>
      </c>
      <c r="D34" s="286">
        <f>'T5'!K23</f>
        <v>0</v>
      </c>
      <c r="E34" s="286">
        <f>'T5'!K30</f>
        <v>0</v>
      </c>
    </row>
    <row r="35" spans="1:5" ht="12">
      <c r="A35" s="283"/>
      <c r="B35" s="19" t="str">
        <f>IF(TF8!B13="","",TF8!B13)</f>
        <v>4.  przyłącze  DN  100;125  </v>
      </c>
      <c r="C35" s="286">
        <f>'T5'!K17</f>
        <v>24.42</v>
      </c>
      <c r="D35" s="286">
        <f>'T5'!K24</f>
        <v>0</v>
      </c>
      <c r="E35" s="286">
        <f>'T5'!K31</f>
        <v>0</v>
      </c>
    </row>
    <row r="36" spans="1:5" ht="12">
      <c r="A36" s="283"/>
      <c r="B36" s="19" t="str">
        <f>IF(TF8!B14="","",TF8!B14)</f>
        <v>5.  przyłącze  DN  150;200  </v>
      </c>
      <c r="C36" s="286">
        <f>'T5'!K18</f>
        <v>57.28</v>
      </c>
      <c r="D36" s="286">
        <f>'T5'!K25</f>
        <v>0</v>
      </c>
      <c r="E36" s="286">
        <f>'T5'!K32</f>
        <v>0</v>
      </c>
    </row>
    <row r="37" spans="1:5" ht="12">
      <c r="A37" s="283"/>
      <c r="B37" s="169">
        <f>IF(TF8!B15="","",TF8!B15)</f>
      </c>
      <c r="C37" s="286">
        <f>'T5'!K19</f>
        <v>0</v>
      </c>
      <c r="D37" s="286">
        <f>'T5'!K26</f>
        <v>0</v>
      </c>
      <c r="E37" s="286">
        <f>'T5'!K33</f>
        <v>0</v>
      </c>
    </row>
    <row r="38" spans="1:5" ht="36">
      <c r="A38" s="283"/>
      <c r="B38" s="10" t="s">
        <v>641</v>
      </c>
      <c r="C38" s="162">
        <f>TF6!C22</f>
        <v>0</v>
      </c>
      <c r="D38" s="181">
        <f>TF6!D22</f>
        <v>0</v>
      </c>
      <c r="E38" s="181">
        <f>TF6!E22</f>
        <v>0</v>
      </c>
    </row>
    <row r="39" spans="1:5" ht="12">
      <c r="A39" s="283"/>
      <c r="B39" s="152" t="s">
        <v>642</v>
      </c>
      <c r="C39" s="284">
        <f>TF6!C18</f>
        <v>1</v>
      </c>
      <c r="D39" s="284">
        <f>TF6!D18</f>
        <v>1</v>
      </c>
      <c r="E39" s="284">
        <f>TF6!E18</f>
        <v>1</v>
      </c>
    </row>
    <row r="40" spans="1:5" ht="24">
      <c r="A40" s="283"/>
      <c r="B40" s="152" t="s">
        <v>643</v>
      </c>
      <c r="C40" s="146"/>
      <c r="D40" s="133"/>
      <c r="E40" s="133"/>
    </row>
    <row r="41" spans="1:5" ht="12">
      <c r="A41" s="283"/>
      <c r="B41" s="19" t="str">
        <f>IF(TF8!B24="","",TF8!B24)</f>
        <v>1.  przyłącze  DN    25; 32  </v>
      </c>
      <c r="C41" s="286">
        <f>'T6'!K14</f>
        <v>0</v>
      </c>
      <c r="D41" s="287">
        <f>'T6'!K21</f>
        <v>0</v>
      </c>
      <c r="E41" s="287">
        <f>'T6'!K28</f>
        <v>0</v>
      </c>
    </row>
    <row r="42" spans="1:5" ht="12">
      <c r="A42" s="283"/>
      <c r="B42" s="19" t="str">
        <f>IF(TF8!B25="","",TF8!B25)</f>
        <v>2.  przyłącze  DN    40; 50  </v>
      </c>
      <c r="C42" s="286">
        <f>'T6'!K15</f>
        <v>0</v>
      </c>
      <c r="D42" s="287">
        <f>'T6'!K22</f>
        <v>0</v>
      </c>
      <c r="E42" s="287">
        <f>'T6'!K29</f>
        <v>0</v>
      </c>
    </row>
    <row r="43" spans="1:5" ht="12">
      <c r="A43" s="283"/>
      <c r="B43" s="19" t="str">
        <f>IF(TF8!B26="","",TF8!B26)</f>
        <v>3.  przyłącze  DN    65; 80  </v>
      </c>
      <c r="C43" s="286">
        <f>'T6'!K16</f>
        <v>0</v>
      </c>
      <c r="D43" s="287">
        <f>'T6'!K23</f>
        <v>0</v>
      </c>
      <c r="E43" s="287">
        <f>'T6'!K30</f>
        <v>0</v>
      </c>
    </row>
    <row r="44" spans="1:5" ht="12">
      <c r="A44" s="283"/>
      <c r="B44" s="19" t="str">
        <f>IF(TF8!B27="","",TF8!B27)</f>
        <v>4.  przyłącze  DN  100;125  </v>
      </c>
      <c r="C44" s="286">
        <f>'T6'!K17</f>
        <v>0</v>
      </c>
      <c r="D44" s="287">
        <f>'T6'!K24</f>
        <v>0</v>
      </c>
      <c r="E44" s="287">
        <f>'T6'!K31</f>
        <v>0</v>
      </c>
    </row>
    <row r="45" spans="1:5" ht="12">
      <c r="A45" s="283"/>
      <c r="B45" s="19" t="str">
        <f>IF(TF8!B28="","",TF8!B28)</f>
        <v>5.  przyłącze  DN  150;200  </v>
      </c>
      <c r="C45" s="286">
        <f>'T6'!K18</f>
        <v>0</v>
      </c>
      <c r="D45" s="287">
        <f>'T6'!K25</f>
        <v>0</v>
      </c>
      <c r="E45" s="287">
        <f>'T6'!K32</f>
        <v>0</v>
      </c>
    </row>
    <row r="46" spans="1:5" ht="12">
      <c r="A46" s="288"/>
      <c r="B46" s="19">
        <f>IF(TF8!B29="","",TF8!B29)</f>
      </c>
      <c r="C46" s="286">
        <f>'T6'!K19</f>
        <v>0</v>
      </c>
      <c r="D46" s="287">
        <f>'T6'!K26</f>
        <v>0</v>
      </c>
      <c r="E46" s="287">
        <f>'T6'!K33</f>
        <v>0</v>
      </c>
    </row>
    <row r="47" spans="1:5" ht="12">
      <c r="A47" s="42">
        <v>2</v>
      </c>
      <c r="B47" s="43" t="s">
        <v>644</v>
      </c>
      <c r="C47" s="177"/>
      <c r="D47" s="177"/>
      <c r="E47" s="179"/>
    </row>
    <row r="48" spans="1:5" ht="12">
      <c r="A48" s="9"/>
      <c r="B48" s="289" t="s">
        <v>645</v>
      </c>
      <c r="C48" s="290"/>
      <c r="D48" s="290"/>
      <c r="E48" s="290"/>
    </row>
    <row r="49" spans="1:5" ht="12">
      <c r="A49" s="9"/>
      <c r="B49" s="291" t="s">
        <v>646</v>
      </c>
      <c r="C49" s="192">
        <f>TF9!C18</f>
        <v>3.48</v>
      </c>
      <c r="D49" s="192">
        <f>TF9!D18</f>
        <v>0</v>
      </c>
      <c r="E49" s="192">
        <f>TF9!E18</f>
        <v>0</v>
      </c>
    </row>
    <row r="50" spans="1:5" ht="12">
      <c r="A50" s="9"/>
      <c r="B50" s="180" t="s">
        <v>647</v>
      </c>
      <c r="C50" s="292"/>
      <c r="D50" s="292"/>
      <c r="E50" s="292"/>
    </row>
    <row r="51" spans="1:5" ht="12">
      <c r="A51" s="29"/>
      <c r="B51" s="291" t="s">
        <v>648</v>
      </c>
      <c r="C51" s="192">
        <f>TF9!C30</f>
        <v>4.5</v>
      </c>
      <c r="D51" s="192">
        <f>TF9!D30</f>
        <v>0</v>
      </c>
      <c r="E51" s="192">
        <f>TF9!E30</f>
        <v>0</v>
      </c>
    </row>
    <row r="53" ht="12">
      <c r="A53" s="1" t="s">
        <v>649</v>
      </c>
    </row>
    <row r="54" ht="12">
      <c r="A54" s="1" t="s">
        <v>650</v>
      </c>
    </row>
  </sheetData>
  <sheetProtection sheet="1" objects="1" scenarios="1"/>
  <mergeCells count="3">
    <mergeCell ref="A5:A6"/>
    <mergeCell ref="B5:B6"/>
    <mergeCell ref="C5:E5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0.8515625" style="1" customWidth="1"/>
    <col min="3" max="4" width="20.57421875" style="1" customWidth="1"/>
    <col min="5" max="5" width="8.57421875" style="1" customWidth="1"/>
    <col min="6" max="6" width="9.57421875" style="1" customWidth="1"/>
    <col min="7" max="8" width="8.140625" style="1" customWidth="1"/>
    <col min="9" max="16384" width="9.140625" style="1" customWidth="1"/>
  </cols>
  <sheetData>
    <row r="2" ht="12">
      <c r="A2" s="2" t="s">
        <v>363</v>
      </c>
    </row>
    <row r="3" ht="12">
      <c r="A3" s="3" t="s">
        <v>364</v>
      </c>
    </row>
    <row r="4" spans="1:4" s="2" customFormat="1" ht="12">
      <c r="A4" s="33"/>
      <c r="B4" s="34"/>
      <c r="C4" s="35" t="s">
        <v>365</v>
      </c>
      <c r="D4" s="7" t="s">
        <v>366</v>
      </c>
    </row>
    <row r="5" spans="1:4" s="2" customFormat="1" ht="12">
      <c r="A5" s="36"/>
      <c r="B5" s="5"/>
      <c r="C5" s="37" t="s">
        <v>367</v>
      </c>
      <c r="D5" s="38"/>
    </row>
    <row r="6" spans="1:4" s="2" customFormat="1" ht="12">
      <c r="A6" s="36" t="s">
        <v>368</v>
      </c>
      <c r="B6" s="5" t="s">
        <v>369</v>
      </c>
      <c r="C6" s="37" t="s">
        <v>370</v>
      </c>
      <c r="D6" s="5" t="s">
        <v>371</v>
      </c>
    </row>
    <row r="7" spans="1:4" s="2" customFormat="1" ht="12">
      <c r="A7" s="36"/>
      <c r="B7" s="5"/>
      <c r="C7" s="37" t="s">
        <v>372</v>
      </c>
      <c r="D7" s="5" t="s">
        <v>373</v>
      </c>
    </row>
    <row r="8" spans="1:4" s="2" customFormat="1" ht="12">
      <c r="A8" s="39"/>
      <c r="B8" s="6"/>
      <c r="C8" s="40" t="s">
        <v>374</v>
      </c>
      <c r="D8" s="6"/>
    </row>
    <row r="9" spans="1:4" s="2" customFormat="1" ht="12">
      <c r="A9" s="6">
        <v>0</v>
      </c>
      <c r="B9" s="40">
        <v>1</v>
      </c>
      <c r="C9" s="6">
        <v>2</v>
      </c>
      <c r="D9" s="41">
        <v>3</v>
      </c>
    </row>
    <row r="10" spans="1:4" s="2" customFormat="1" ht="12">
      <c r="A10" s="42">
        <v>1</v>
      </c>
      <c r="B10" s="43" t="s">
        <v>375</v>
      </c>
      <c r="C10" s="44"/>
      <c r="D10" s="45"/>
    </row>
    <row r="11" spans="1:4" ht="12">
      <c r="A11" s="9"/>
      <c r="B11" s="46" t="s">
        <v>376</v>
      </c>
      <c r="C11" s="47">
        <f>'T1'!C24</f>
        <v>477416.53</v>
      </c>
      <c r="D11" s="47">
        <f>'T1'!D24</f>
        <v>473153</v>
      </c>
    </row>
    <row r="12" spans="1:4" ht="12">
      <c r="A12" s="9"/>
      <c r="B12" s="48" t="s">
        <v>377</v>
      </c>
      <c r="C12" s="49">
        <f>'T1'!C10</f>
        <v>0</v>
      </c>
      <c r="D12" s="49">
        <f>'T1'!D10</f>
        <v>0</v>
      </c>
    </row>
    <row r="13" spans="1:4" ht="12">
      <c r="A13" s="9"/>
      <c r="B13" s="48" t="s">
        <v>378</v>
      </c>
      <c r="C13" s="49">
        <f>'T1'!C18</f>
        <v>0</v>
      </c>
      <c r="D13" s="49">
        <f>'T1'!D18</f>
        <v>0</v>
      </c>
    </row>
    <row r="14" spans="1:4" ht="12">
      <c r="A14" s="9"/>
      <c r="B14" s="50" t="s">
        <v>379</v>
      </c>
      <c r="C14" s="51">
        <v>0</v>
      </c>
      <c r="D14" s="51">
        <v>0</v>
      </c>
    </row>
    <row r="15" spans="1:4" ht="12">
      <c r="A15" s="9"/>
      <c r="B15" s="52" t="s">
        <v>380</v>
      </c>
      <c r="C15" s="51">
        <v>0</v>
      </c>
      <c r="D15" s="51">
        <v>0</v>
      </c>
    </row>
    <row r="16" spans="1:4" ht="12">
      <c r="A16" s="9"/>
      <c r="B16" s="52" t="s">
        <v>381</v>
      </c>
      <c r="C16" s="51"/>
      <c r="D16" s="51"/>
    </row>
    <row r="17" spans="1:4" ht="12">
      <c r="A17" s="9"/>
      <c r="B17" s="52" t="s">
        <v>382</v>
      </c>
      <c r="C17" s="51"/>
      <c r="D17" s="51"/>
    </row>
    <row r="18" spans="1:4" ht="12">
      <c r="A18" s="9"/>
      <c r="B18" s="53" t="s">
        <v>383</v>
      </c>
      <c r="C18" s="54">
        <f>C11+SUM(C14:C17)</f>
        <v>477416.53</v>
      </c>
      <c r="D18" s="54">
        <f>D11+SUM(D14:D17)</f>
        <v>473153</v>
      </c>
    </row>
    <row r="19" spans="1:4" s="2" customFormat="1" ht="12">
      <c r="A19" s="42">
        <v>2</v>
      </c>
      <c r="B19" s="43" t="s">
        <v>384</v>
      </c>
      <c r="C19" s="44"/>
      <c r="D19" s="45"/>
    </row>
    <row r="20" spans="1:4" ht="12">
      <c r="A20" s="9"/>
      <c r="B20" s="46" t="s">
        <v>385</v>
      </c>
      <c r="C20" s="47">
        <f>'T1'!C40</f>
        <v>97641.13999999998</v>
      </c>
      <c r="D20" s="47">
        <f>'T1'!D40</f>
        <v>94365.92</v>
      </c>
    </row>
    <row r="21" spans="1:4" ht="12">
      <c r="A21" s="9"/>
      <c r="B21" s="48" t="s">
        <v>386</v>
      </c>
      <c r="C21" s="49">
        <f>'T1'!C26</f>
        <v>0</v>
      </c>
      <c r="D21" s="49">
        <f>'T1'!D26</f>
        <v>0</v>
      </c>
    </row>
    <row r="22" spans="1:4" ht="36">
      <c r="A22" s="9"/>
      <c r="B22" s="48" t="s">
        <v>387</v>
      </c>
      <c r="C22" s="49">
        <f>'T1'!C34</f>
        <v>0</v>
      </c>
      <c r="D22" s="49">
        <f>'T1'!D34</f>
        <v>0</v>
      </c>
    </row>
    <row r="23" spans="1:4" ht="12">
      <c r="A23" s="9"/>
      <c r="B23" s="50" t="s">
        <v>388</v>
      </c>
      <c r="C23" s="51">
        <v>0</v>
      </c>
      <c r="D23" s="51">
        <v>0</v>
      </c>
    </row>
    <row r="24" spans="1:4" ht="12">
      <c r="A24" s="9"/>
      <c r="B24" s="52" t="s">
        <v>389</v>
      </c>
      <c r="C24" s="51">
        <v>0</v>
      </c>
      <c r="D24" s="51">
        <v>0</v>
      </c>
    </row>
    <row r="25" spans="1:4" ht="12">
      <c r="A25" s="9"/>
      <c r="B25" s="52" t="s">
        <v>390</v>
      </c>
      <c r="C25" s="51"/>
      <c r="D25" s="51"/>
    </row>
    <row r="26" spans="1:4" ht="12">
      <c r="A26" s="9"/>
      <c r="B26" s="52" t="s">
        <v>391</v>
      </c>
      <c r="C26" s="51"/>
      <c r="D26" s="51"/>
    </row>
    <row r="27" spans="1:4" ht="12">
      <c r="A27" s="9"/>
      <c r="B27" s="53" t="s">
        <v>392</v>
      </c>
      <c r="C27" s="54">
        <f>C20+SUM(C23:C26)</f>
        <v>97641.13999999998</v>
      </c>
      <c r="D27" s="54">
        <f>D20+SUM(D23:D26)</f>
        <v>94365.92</v>
      </c>
    </row>
    <row r="28" spans="1:4" ht="12">
      <c r="A28" s="55">
        <v>3</v>
      </c>
      <c r="B28" s="56" t="s">
        <v>393</v>
      </c>
      <c r="C28" s="57"/>
      <c r="D28" s="58" t="s">
        <v>394</v>
      </c>
    </row>
    <row r="29" spans="1:4" ht="12">
      <c r="A29" s="59"/>
      <c r="B29" s="60" t="s">
        <v>395</v>
      </c>
      <c r="C29" s="61" t="s">
        <v>396</v>
      </c>
      <c r="D29" s="62">
        <f>IF(OR(D18="",C18="",C18=0),"",D18/C18)</f>
        <v>0.9910695802677799</v>
      </c>
    </row>
    <row r="30" spans="1:4" ht="12">
      <c r="A30" s="55">
        <v>4</v>
      </c>
      <c r="B30" s="56" t="s">
        <v>397</v>
      </c>
      <c r="C30" s="57"/>
      <c r="D30" s="58" t="s">
        <v>398</v>
      </c>
    </row>
    <row r="31" spans="1:4" ht="12">
      <c r="A31" s="59"/>
      <c r="B31" s="60" t="s">
        <v>399</v>
      </c>
      <c r="C31" s="61" t="s">
        <v>400</v>
      </c>
      <c r="D31" s="62">
        <f>IF(OR(D27="",C27="",C27=0),"",D27/C27)</f>
        <v>0.9664565571438434</v>
      </c>
    </row>
    <row r="32" spans="1:2" ht="12">
      <c r="A32" s="63"/>
      <c r="B32" s="64"/>
    </row>
    <row r="33" ht="12">
      <c r="A33" s="1" t="s">
        <v>401</v>
      </c>
    </row>
    <row r="34" ht="12">
      <c r="A34" s="1" t="s">
        <v>402</v>
      </c>
    </row>
    <row r="35" ht="12">
      <c r="A35" s="1" t="s">
        <v>403</v>
      </c>
    </row>
  </sheetData>
  <sheetProtection sheet="1" objects="1" scenarios="1"/>
  <printOptions/>
  <pageMargins left="0.984251968503937" right="0.5905511811023623" top="0.7874015748031497" bottom="0.7874015748031497" header="0" footer="0.5118110236220472"/>
  <pageSetup fitToHeight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0.8515625" style="1" customWidth="1"/>
    <col min="3" max="3" width="20.421875" style="1" customWidth="1"/>
    <col min="4" max="4" width="20.57421875" style="1" customWidth="1"/>
    <col min="5" max="5" width="9.421875" style="1" customWidth="1"/>
    <col min="6" max="7" width="9.57421875" style="1" customWidth="1"/>
    <col min="8" max="9" width="8.140625" style="1" customWidth="1"/>
    <col min="10" max="16384" width="9.140625" style="1" customWidth="1"/>
  </cols>
  <sheetData>
    <row r="2" ht="12">
      <c r="A2" s="2" t="s">
        <v>404</v>
      </c>
    </row>
    <row r="3" ht="12">
      <c r="A3" s="3" t="s">
        <v>405</v>
      </c>
    </row>
    <row r="4" spans="1:4" ht="12">
      <c r="A4" s="33"/>
      <c r="B4" s="34"/>
      <c r="C4" s="35" t="s">
        <v>406</v>
      </c>
      <c r="D4" s="7" t="s">
        <v>407</v>
      </c>
    </row>
    <row r="5" spans="1:4" ht="12">
      <c r="A5" s="36"/>
      <c r="B5" s="5"/>
      <c r="C5" s="37" t="s">
        <v>408</v>
      </c>
      <c r="D5" s="38"/>
    </row>
    <row r="6" spans="1:4" ht="12">
      <c r="A6" s="36" t="s">
        <v>409</v>
      </c>
      <c r="B6" s="5" t="s">
        <v>410</v>
      </c>
      <c r="C6" s="37" t="s">
        <v>411</v>
      </c>
      <c r="D6" s="5" t="s">
        <v>412</v>
      </c>
    </row>
    <row r="7" spans="1:4" ht="12">
      <c r="A7" s="36"/>
      <c r="B7" s="5"/>
      <c r="C7" s="37" t="s">
        <v>413</v>
      </c>
      <c r="D7" s="5" t="s">
        <v>414</v>
      </c>
    </row>
    <row r="8" spans="1:4" ht="12">
      <c r="A8" s="39"/>
      <c r="B8" s="6"/>
      <c r="C8" s="40" t="s">
        <v>415</v>
      </c>
      <c r="D8" s="6"/>
    </row>
    <row r="9" spans="1:4" ht="12">
      <c r="A9" s="7">
        <v>0</v>
      </c>
      <c r="B9" s="35">
        <v>1</v>
      </c>
      <c r="C9" s="7">
        <v>2</v>
      </c>
      <c r="D9" s="8">
        <v>3</v>
      </c>
    </row>
    <row r="10" spans="1:4" s="2" customFormat="1" ht="12">
      <c r="A10" s="42">
        <v>1</v>
      </c>
      <c r="B10" s="43" t="s">
        <v>416</v>
      </c>
      <c r="C10" s="44"/>
      <c r="D10" s="45"/>
    </row>
    <row r="11" spans="1:4" ht="12">
      <c r="A11" s="65"/>
      <c r="B11" s="66" t="s">
        <v>417</v>
      </c>
      <c r="C11" s="67">
        <f>'T1a'!C23</f>
        <v>349955.65</v>
      </c>
      <c r="D11" s="67">
        <f>'T1a'!D23</f>
        <v>364874.08</v>
      </c>
    </row>
    <row r="12" spans="1:4" ht="12">
      <c r="A12" s="65"/>
      <c r="B12" s="68" t="s">
        <v>418</v>
      </c>
      <c r="C12" s="47">
        <f>'T1a'!C10</f>
        <v>0</v>
      </c>
      <c r="D12" s="47">
        <f>'T1a'!D10</f>
        <v>0</v>
      </c>
    </row>
    <row r="13" spans="1:4" ht="12">
      <c r="A13" s="9"/>
      <c r="B13" s="69" t="s">
        <v>419</v>
      </c>
      <c r="C13" s="70">
        <v>0</v>
      </c>
      <c r="D13" s="70">
        <v>0</v>
      </c>
    </row>
    <row r="14" spans="1:4" ht="12">
      <c r="A14" s="9"/>
      <c r="B14" s="52" t="s">
        <v>420</v>
      </c>
      <c r="C14" s="51">
        <v>0</v>
      </c>
      <c r="D14" s="51">
        <v>0</v>
      </c>
    </row>
    <row r="15" spans="1:4" ht="12">
      <c r="A15" s="9"/>
      <c r="B15" s="52" t="s">
        <v>421</v>
      </c>
      <c r="C15" s="51">
        <v>0</v>
      </c>
      <c r="D15" s="51">
        <v>0</v>
      </c>
    </row>
    <row r="16" spans="1:4" ht="12">
      <c r="A16" s="9"/>
      <c r="B16" s="52" t="s">
        <v>422</v>
      </c>
      <c r="C16" s="51">
        <v>0</v>
      </c>
      <c r="D16" s="51">
        <v>0</v>
      </c>
    </row>
    <row r="17" spans="1:4" ht="12">
      <c r="A17" s="29"/>
      <c r="B17" s="52" t="s">
        <v>423</v>
      </c>
      <c r="C17" s="71">
        <f>C11+SUM(C13:C16)</f>
        <v>349955.65</v>
      </c>
      <c r="D17" s="71">
        <f>D11+SUM(D13:D16)</f>
        <v>364874.08</v>
      </c>
    </row>
  </sheetData>
  <sheetProtection sheet="1" objects="1" scenarios="1"/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35.8515625" style="72" customWidth="1"/>
    <col min="3" max="3" width="7.28125" style="1" customWidth="1"/>
    <col min="4" max="7" width="10.00390625" style="1" customWidth="1"/>
    <col min="8" max="8" width="9.7109375" style="1" customWidth="1"/>
    <col min="9" max="16384" width="9.140625" style="1" customWidth="1"/>
  </cols>
  <sheetData>
    <row r="2" ht="12">
      <c r="A2" s="2" t="s">
        <v>424</v>
      </c>
    </row>
    <row r="3" ht="12">
      <c r="A3" s="73" t="s">
        <v>425</v>
      </c>
    </row>
    <row r="4" ht="12">
      <c r="A4" s="3" t="s">
        <v>426</v>
      </c>
    </row>
    <row r="5" spans="1:7" s="2" customFormat="1" ht="12">
      <c r="A5" s="293" t="s">
        <v>427</v>
      </c>
      <c r="B5" s="301" t="s">
        <v>428</v>
      </c>
      <c r="C5" s="74" t="s">
        <v>429</v>
      </c>
      <c r="D5" s="302" t="s">
        <v>430</v>
      </c>
      <c r="E5" s="302"/>
      <c r="F5" s="302"/>
      <c r="G5" s="302"/>
    </row>
    <row r="6" spans="1:7" s="2" customFormat="1" ht="12">
      <c r="A6" s="293"/>
      <c r="B6" s="301"/>
      <c r="C6" s="75" t="s">
        <v>431</v>
      </c>
      <c r="D6" s="303" t="str">
        <f>TE!E5</f>
        <v>grupa 1</v>
      </c>
      <c r="E6" s="303" t="str">
        <f>TE!F5</f>
        <v>grupa 2</v>
      </c>
      <c r="F6" s="303" t="str">
        <f>TE!G5</f>
        <v>grupa 3</v>
      </c>
      <c r="G6" s="303" t="str">
        <f>TE!H5</f>
        <v>ogółem</v>
      </c>
    </row>
    <row r="7" spans="1:7" s="2" customFormat="1" ht="12">
      <c r="A7" s="293"/>
      <c r="B7" s="301"/>
      <c r="C7" s="75" t="s">
        <v>432</v>
      </c>
      <c r="D7" s="303"/>
      <c r="E7" s="303"/>
      <c r="F7" s="303"/>
      <c r="G7" s="303"/>
    </row>
    <row r="8" spans="1:7" s="2" customFormat="1" ht="12">
      <c r="A8" s="293"/>
      <c r="B8" s="301"/>
      <c r="C8" s="75" t="s">
        <v>433</v>
      </c>
      <c r="D8" s="303"/>
      <c r="E8" s="303"/>
      <c r="F8" s="303"/>
      <c r="G8" s="303"/>
    </row>
    <row r="9" spans="1:7" s="2" customFormat="1" ht="12">
      <c r="A9" s="293"/>
      <c r="B9" s="301"/>
      <c r="C9" s="75" t="s">
        <v>434</v>
      </c>
      <c r="D9" s="75" t="s">
        <v>435</v>
      </c>
      <c r="E9" s="75" t="s">
        <v>436</v>
      </c>
      <c r="F9" s="75" t="s">
        <v>437</v>
      </c>
      <c r="G9" s="75" t="s">
        <v>438</v>
      </c>
    </row>
    <row r="10" spans="1:7" s="2" customFormat="1" ht="12">
      <c r="A10" s="76">
        <v>0</v>
      </c>
      <c r="B10" s="7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</row>
    <row r="11" spans="1:7" s="2" customFormat="1" ht="12">
      <c r="A11" s="42">
        <v>1</v>
      </c>
      <c r="B11" s="78" t="s">
        <v>439</v>
      </c>
      <c r="C11" s="79"/>
      <c r="D11" s="80"/>
      <c r="E11" s="80"/>
      <c r="F11" s="80"/>
      <c r="G11" s="81"/>
    </row>
    <row r="12" spans="1:7" ht="24">
      <c r="A12" s="57"/>
      <c r="B12" s="82" t="s">
        <v>440</v>
      </c>
      <c r="C12" s="83"/>
      <c r="D12" s="84">
        <f>SUM(D14:D26)</f>
        <v>473153</v>
      </c>
      <c r="E12" s="84">
        <f>SUM(E14:E26)</f>
        <v>0</v>
      </c>
      <c r="F12" s="84">
        <f>SUM(F14:F26)</f>
        <v>0</v>
      </c>
      <c r="G12" s="85">
        <f>SUM(G14:G26)</f>
        <v>473153</v>
      </c>
    </row>
    <row r="13" spans="1:7" ht="12">
      <c r="A13" s="9"/>
      <c r="B13" s="86" t="s">
        <v>441</v>
      </c>
      <c r="C13" s="87"/>
      <c r="D13" s="88"/>
      <c r="E13" s="88"/>
      <c r="F13" s="88"/>
      <c r="G13" s="88"/>
    </row>
    <row r="14" spans="1:7" ht="12">
      <c r="A14" s="9"/>
      <c r="B14" s="89" t="s">
        <v>442</v>
      </c>
      <c r="C14" s="90" t="s">
        <v>443</v>
      </c>
      <c r="D14" s="91">
        <f>ROUND(TE!E8*G14,0)</f>
        <v>0</v>
      </c>
      <c r="E14" s="91">
        <f>ROUND(TE!F8*G14,0)</f>
        <v>0</v>
      </c>
      <c r="F14" s="91">
        <f>ROUND(TE!G8*G14,0)</f>
        <v>0</v>
      </c>
      <c r="G14" s="91">
        <f>'T1'!D10</f>
        <v>0</v>
      </c>
    </row>
    <row r="15" spans="1:7" ht="12">
      <c r="A15" s="9"/>
      <c r="B15" s="89" t="s">
        <v>444</v>
      </c>
      <c r="C15" s="90" t="s">
        <v>445</v>
      </c>
      <c r="D15" s="91">
        <f>ROUND(TE!E8*G15,0)</f>
        <v>84311</v>
      </c>
      <c r="E15" s="91">
        <f>ROUND(TE!F8*G15,0)</f>
        <v>0</v>
      </c>
      <c r="F15" s="91">
        <f>ROUND(TE!G8*G15,0)</f>
        <v>0</v>
      </c>
      <c r="G15" s="91">
        <f>'T1'!D11</f>
        <v>84311</v>
      </c>
    </row>
    <row r="16" spans="1:7" ht="12">
      <c r="A16" s="9"/>
      <c r="B16" s="89" t="s">
        <v>446</v>
      </c>
      <c r="C16" s="90" t="s">
        <v>447</v>
      </c>
      <c r="D16" s="91">
        <f>ROUND(TE!E8*G16,0)</f>
        <v>6670</v>
      </c>
      <c r="E16" s="91">
        <f>ROUND(TE!F8*G16,0)</f>
        <v>0</v>
      </c>
      <c r="F16" s="91">
        <f>ROUND(TE!G8*G16,0)</f>
        <v>0</v>
      </c>
      <c r="G16" s="91">
        <f>'T1'!D12</f>
        <v>6670</v>
      </c>
    </row>
    <row r="17" spans="1:7" ht="12">
      <c r="A17" s="9"/>
      <c r="B17" s="89" t="s">
        <v>448</v>
      </c>
      <c r="C17" s="90" t="s">
        <v>449</v>
      </c>
      <c r="D17" s="91">
        <f>ROUND(TE!E8*G17,0)</f>
        <v>94530</v>
      </c>
      <c r="E17" s="91">
        <f>ROUND(TE!F8*G17,0)</f>
        <v>0</v>
      </c>
      <c r="F17" s="91">
        <f>ROUND(TE!G8*G17,0)</f>
        <v>0</v>
      </c>
      <c r="G17" s="91">
        <f>'T1'!D13</f>
        <v>94530</v>
      </c>
    </row>
    <row r="18" spans="1:7" ht="12">
      <c r="A18" s="9"/>
      <c r="B18" s="89" t="s">
        <v>450</v>
      </c>
      <c r="C18" s="90" t="s">
        <v>451</v>
      </c>
      <c r="D18" s="91">
        <f>ROUND(TE!E10*G18,0)</f>
        <v>28000</v>
      </c>
      <c r="E18" s="91">
        <f>ROUND(TE!F10*G18,0)</f>
        <v>0</v>
      </c>
      <c r="F18" s="91">
        <f>ROUND(TE!G10*G18,0)</f>
        <v>0</v>
      </c>
      <c r="G18" s="91">
        <f>'T1'!D14</f>
        <v>28000</v>
      </c>
    </row>
    <row r="19" spans="1:7" ht="12">
      <c r="A19" s="9"/>
      <c r="B19" s="89" t="s">
        <v>452</v>
      </c>
      <c r="C19" s="90" t="s">
        <v>453</v>
      </c>
      <c r="D19" s="91">
        <f>ROUND(TE!E8*G19,0)</f>
        <v>0</v>
      </c>
      <c r="E19" s="91">
        <f>ROUND(TE!F8*G19,0)</f>
        <v>0</v>
      </c>
      <c r="F19" s="91">
        <f>ROUND(TE!G8*G19,0)</f>
        <v>0</v>
      </c>
      <c r="G19" s="91">
        <f>'T1'!D15</f>
        <v>0</v>
      </c>
    </row>
    <row r="20" spans="1:7" ht="12">
      <c r="A20" s="9"/>
      <c r="B20" s="89" t="s">
        <v>454</v>
      </c>
      <c r="C20" s="90" t="s">
        <v>455</v>
      </c>
      <c r="D20" s="91">
        <f>ROUND(TE!E8*G20,0)</f>
        <v>30483</v>
      </c>
      <c r="E20" s="91">
        <f>ROUND(TE!F8*G20,0)</f>
        <v>0</v>
      </c>
      <c r="F20" s="91">
        <f>ROUND(TE!G8*G20,0)</f>
        <v>0</v>
      </c>
      <c r="G20" s="91">
        <f>'T1'!D16</f>
        <v>30483</v>
      </c>
    </row>
    <row r="21" spans="1:7" ht="12">
      <c r="A21" s="9"/>
      <c r="B21" s="89" t="s">
        <v>456</v>
      </c>
      <c r="C21" s="90" t="s">
        <v>457</v>
      </c>
      <c r="D21" s="91">
        <f>ROUND(TE!E8*G21,0)</f>
        <v>0</v>
      </c>
      <c r="E21" s="91">
        <f>ROUND(TE!F8*G21,0)</f>
        <v>0</v>
      </c>
      <c r="F21" s="91">
        <f>ROUND(TE!G8*G21,0)</f>
        <v>0</v>
      </c>
      <c r="G21" s="91">
        <f>'T1'!D17</f>
        <v>0</v>
      </c>
    </row>
    <row r="22" spans="1:7" ht="12">
      <c r="A22" s="9"/>
      <c r="B22" s="89" t="s">
        <v>458</v>
      </c>
      <c r="C22" s="90" t="s">
        <v>459</v>
      </c>
      <c r="D22" s="91">
        <f>ROUND(TE!E8*G22,0)</f>
        <v>0</v>
      </c>
      <c r="E22" s="91">
        <f>ROUND(TE!F8*G22,0)</f>
        <v>0</v>
      </c>
      <c r="F22" s="91">
        <f>ROUND(TE!G8*G22,0)</f>
        <v>0</v>
      </c>
      <c r="G22" s="91">
        <f>'T1'!D18</f>
        <v>0</v>
      </c>
    </row>
    <row r="23" spans="1:7" ht="12">
      <c r="A23" s="9"/>
      <c r="B23" s="92" t="s">
        <v>460</v>
      </c>
      <c r="C23" s="90"/>
      <c r="D23" s="88"/>
      <c r="E23" s="88"/>
      <c r="F23" s="88"/>
      <c r="G23" s="88"/>
    </row>
    <row r="24" spans="1:7" ht="12">
      <c r="A24" s="9"/>
      <c r="B24" s="93" t="s">
        <v>461</v>
      </c>
      <c r="C24" s="90"/>
      <c r="D24" s="94"/>
      <c r="E24" s="94"/>
      <c r="F24" s="94"/>
      <c r="G24" s="94"/>
    </row>
    <row r="25" spans="1:7" ht="12">
      <c r="A25" s="9"/>
      <c r="B25" s="93" t="s">
        <v>462</v>
      </c>
      <c r="C25" s="90" t="s">
        <v>463</v>
      </c>
      <c r="D25" s="91">
        <f>ROUND(TE!E8*G25,0)</f>
        <v>135219</v>
      </c>
      <c r="E25" s="91">
        <f>ROUND(TE!F8*G25,0)</f>
        <v>0</v>
      </c>
      <c r="F25" s="91">
        <f>ROUND(TE!G8*G25,0)</f>
        <v>0</v>
      </c>
      <c r="G25" s="91">
        <f>'T1'!D21</f>
        <v>135219</v>
      </c>
    </row>
    <row r="26" spans="1:7" ht="12">
      <c r="A26" s="9"/>
      <c r="B26" s="93" t="s">
        <v>464</v>
      </c>
      <c r="C26" s="90" t="s">
        <v>465</v>
      </c>
      <c r="D26" s="91">
        <f>ROUND(TE!E8*G26,0)</f>
        <v>93940</v>
      </c>
      <c r="E26" s="91">
        <f>ROUND(TE!F8*G26,0)</f>
        <v>0</v>
      </c>
      <c r="F26" s="91">
        <f>ROUND(TE!G8*G26,0)</f>
        <v>0</v>
      </c>
      <c r="G26" s="91">
        <f>'T1'!D22</f>
        <v>93940</v>
      </c>
    </row>
    <row r="27" spans="1:7" ht="12" customHeight="1">
      <c r="A27" s="9"/>
      <c r="B27" s="95" t="s">
        <v>466</v>
      </c>
      <c r="C27" s="96" t="s">
        <v>467</v>
      </c>
      <c r="D27" s="97">
        <f>ROUND(TE!E8*G27,0)</f>
        <v>0</v>
      </c>
      <c r="E27" s="97">
        <f>ROUND(TE!F8*G27,0)</f>
        <v>0</v>
      </c>
      <c r="F27" s="97">
        <f>ROUND(TE!G8*G27,0)</f>
        <v>0</v>
      </c>
      <c r="G27" s="98">
        <f>TC!D14</f>
        <v>0</v>
      </c>
    </row>
    <row r="28" spans="1:7" ht="12">
      <c r="A28" s="9"/>
      <c r="B28" s="95" t="s">
        <v>468</v>
      </c>
      <c r="C28" s="96" t="s">
        <v>469</v>
      </c>
      <c r="D28" s="97">
        <f>ROUND(TE!E8*G28,0)</f>
        <v>0</v>
      </c>
      <c r="E28" s="97">
        <f>ROUND(TE!F8*G28,0)</f>
        <v>0</v>
      </c>
      <c r="F28" s="97">
        <f>ROUND(TE!G8*G28,0)</f>
        <v>0</v>
      </c>
      <c r="G28" s="98">
        <f>TC!D15</f>
        <v>0</v>
      </c>
    </row>
    <row r="29" spans="1:7" ht="12">
      <c r="A29" s="9"/>
      <c r="B29" s="95" t="s">
        <v>470</v>
      </c>
      <c r="C29" s="96" t="s">
        <v>471</v>
      </c>
      <c r="D29" s="97">
        <f>ROUND(TE!E8*G29,0)</f>
        <v>0</v>
      </c>
      <c r="E29" s="97">
        <f>ROUND(TE!F8*G29,0)</f>
        <v>0</v>
      </c>
      <c r="F29" s="97">
        <f>ROUND(TE!G8*G29,0)</f>
        <v>0</v>
      </c>
      <c r="G29" s="98">
        <f>TC!D16</f>
        <v>0</v>
      </c>
    </row>
    <row r="30" spans="1:7" ht="12">
      <c r="A30" s="9"/>
      <c r="B30" s="95" t="s">
        <v>472</v>
      </c>
      <c r="C30" s="96" t="s">
        <v>473</v>
      </c>
      <c r="D30" s="97">
        <f>ROUND(TE!E8*G30,0)</f>
        <v>0</v>
      </c>
      <c r="E30" s="97">
        <f>ROUND(TE!F8*G30,0)</f>
        <v>0</v>
      </c>
      <c r="F30" s="97">
        <f>ROUND(TE!G8*G30,0)</f>
        <v>0</v>
      </c>
      <c r="G30" s="98">
        <f>TC!D17</f>
        <v>0</v>
      </c>
    </row>
    <row r="31" spans="1:7" s="2" customFormat="1" ht="24">
      <c r="A31" s="99"/>
      <c r="B31" s="100" t="s">
        <v>474</v>
      </c>
      <c r="C31" s="101"/>
      <c r="D31" s="102">
        <f>D12+SUM(D27:D30)</f>
        <v>473153</v>
      </c>
      <c r="E31" s="102">
        <f>E12+SUM(E27:E30)</f>
        <v>0</v>
      </c>
      <c r="F31" s="102">
        <f>F12+SUM(F27:F30)</f>
        <v>0</v>
      </c>
      <c r="G31" s="98">
        <f>TC!D18</f>
        <v>473153</v>
      </c>
    </row>
    <row r="32" spans="1:7" s="2" customFormat="1" ht="12">
      <c r="A32" s="42">
        <v>2</v>
      </c>
      <c r="B32" s="103" t="s">
        <v>475</v>
      </c>
      <c r="C32" s="104"/>
      <c r="D32" s="105"/>
      <c r="E32" s="105"/>
      <c r="F32" s="105"/>
      <c r="G32" s="106"/>
    </row>
    <row r="33" spans="1:7" ht="24">
      <c r="A33" s="57"/>
      <c r="B33" s="82" t="s">
        <v>476</v>
      </c>
      <c r="C33" s="87"/>
      <c r="D33" s="84">
        <f>SUM(D35:D47)</f>
        <v>94366</v>
      </c>
      <c r="E33" s="84">
        <f>SUM(E35:E47)</f>
        <v>0</v>
      </c>
      <c r="F33" s="84">
        <f>SUM(F35:F47)</f>
        <v>0</v>
      </c>
      <c r="G33" s="85">
        <f>SUM(G35:G47)</f>
        <v>94365.92</v>
      </c>
    </row>
    <row r="34" spans="1:7" ht="12">
      <c r="A34" s="9"/>
      <c r="B34" s="86" t="s">
        <v>477</v>
      </c>
      <c r="C34" s="87"/>
      <c r="D34" s="88"/>
      <c r="E34" s="88"/>
      <c r="F34" s="88"/>
      <c r="G34" s="88"/>
    </row>
    <row r="35" spans="1:7" ht="12">
      <c r="A35" s="9"/>
      <c r="B35" s="89" t="s">
        <v>478</v>
      </c>
      <c r="C35" s="87" t="s">
        <v>479</v>
      </c>
      <c r="D35" s="91">
        <f>ROUND(TE!E12*G35,0)</f>
        <v>0</v>
      </c>
      <c r="E35" s="91">
        <f>ROUND(TE!F12*G35,0)</f>
        <v>0</v>
      </c>
      <c r="F35" s="91">
        <f>ROUND(TE!G12*G35,0)</f>
        <v>0</v>
      </c>
      <c r="G35" s="91">
        <f>'T1'!D26</f>
        <v>0</v>
      </c>
    </row>
    <row r="36" spans="1:7" ht="12">
      <c r="A36" s="9"/>
      <c r="B36" s="89" t="s">
        <v>480</v>
      </c>
      <c r="C36" s="87" t="s">
        <v>481</v>
      </c>
      <c r="D36" s="91">
        <f>ROUND(TE!E12*G36,0)</f>
        <v>45327</v>
      </c>
      <c r="E36" s="91">
        <f>ROUND(TE!F12*G36,0)</f>
        <v>0</v>
      </c>
      <c r="F36" s="91">
        <f>ROUND(TE!G12*G36,0)</f>
        <v>0</v>
      </c>
      <c r="G36" s="91">
        <f>'T1'!D27</f>
        <v>45327</v>
      </c>
    </row>
    <row r="37" spans="1:7" ht="12">
      <c r="A37" s="9"/>
      <c r="B37" s="89" t="s">
        <v>482</v>
      </c>
      <c r="C37" s="90" t="s">
        <v>483</v>
      </c>
      <c r="D37" s="91">
        <f>ROUND(TE!E12*G37,0)</f>
        <v>8125</v>
      </c>
      <c r="E37" s="91">
        <f>ROUND(TE!F12*G37,0)</f>
        <v>0</v>
      </c>
      <c r="F37" s="91">
        <f>ROUND(TE!G12*G37,0)</f>
        <v>0</v>
      </c>
      <c r="G37" s="91">
        <f>'T1'!D28</f>
        <v>8125</v>
      </c>
    </row>
    <row r="38" spans="1:7" ht="12">
      <c r="A38" s="9"/>
      <c r="B38" s="89" t="s">
        <v>484</v>
      </c>
      <c r="C38" s="87" t="s">
        <v>485</v>
      </c>
      <c r="D38" s="91">
        <f>ROUND(TE!E12*G38,0)</f>
        <v>47999</v>
      </c>
      <c r="E38" s="91">
        <f>ROUND(TE!F12*G38,0)</f>
        <v>0</v>
      </c>
      <c r="F38" s="91">
        <f>ROUND(TE!G12*G38,0)</f>
        <v>0</v>
      </c>
      <c r="G38" s="91">
        <f>'T1'!D29</f>
        <v>47999</v>
      </c>
    </row>
    <row r="39" spans="1:7" ht="12">
      <c r="A39" s="9"/>
      <c r="B39" s="89" t="s">
        <v>486</v>
      </c>
      <c r="C39" s="87" t="s">
        <v>487</v>
      </c>
      <c r="D39" s="91">
        <f>ROUND(TE!E14*G39,0)</f>
        <v>1100</v>
      </c>
      <c r="E39" s="91">
        <f>ROUND(TE!F14*G39,0)</f>
        <v>0</v>
      </c>
      <c r="F39" s="91">
        <f>ROUND(TE!G14*G39,0)</f>
        <v>0</v>
      </c>
      <c r="G39" s="91">
        <f>'T1'!D30</f>
        <v>1100</v>
      </c>
    </row>
    <row r="40" spans="1:7" ht="12">
      <c r="A40" s="9"/>
      <c r="B40" s="89" t="s">
        <v>488</v>
      </c>
      <c r="C40" s="87" t="s">
        <v>489</v>
      </c>
      <c r="D40" s="91">
        <f>ROUND(TE!E12*G40,0)</f>
        <v>-74720</v>
      </c>
      <c r="E40" s="91">
        <f>ROUND(TE!F12*G40,0)</f>
        <v>0</v>
      </c>
      <c r="F40" s="91">
        <f>ROUND(TE!G12*G40,0)</f>
        <v>0</v>
      </c>
      <c r="G40" s="91">
        <f>'T1'!D31</f>
        <v>-74720</v>
      </c>
    </row>
    <row r="41" spans="1:7" ht="12">
      <c r="A41" s="9"/>
      <c r="B41" s="89" t="s">
        <v>490</v>
      </c>
      <c r="C41" s="87" t="s">
        <v>491</v>
      </c>
      <c r="D41" s="91">
        <f>ROUND(TE!E12*G41,0)</f>
        <v>4243</v>
      </c>
      <c r="E41" s="91">
        <f>ROUND(TE!F12*G41,0)</f>
        <v>0</v>
      </c>
      <c r="F41" s="91">
        <f>ROUND(TE!G12*G41,0)</f>
        <v>0</v>
      </c>
      <c r="G41" s="91">
        <f>'T1'!D32</f>
        <v>4243</v>
      </c>
    </row>
    <row r="42" spans="1:7" ht="12">
      <c r="A42" s="9"/>
      <c r="B42" s="89" t="s">
        <v>492</v>
      </c>
      <c r="C42" s="87" t="s">
        <v>493</v>
      </c>
      <c r="D42" s="91">
        <f>ROUND(TE!E12*G42,0)</f>
        <v>18937</v>
      </c>
      <c r="E42" s="91">
        <f>ROUND(TE!F12*G42,0)</f>
        <v>0</v>
      </c>
      <c r="F42" s="91">
        <f>ROUND(TE!G12*G42,0)</f>
        <v>0</v>
      </c>
      <c r="G42" s="91">
        <f>'T1'!D33</f>
        <v>18937</v>
      </c>
    </row>
    <row r="43" spans="1:7" ht="36">
      <c r="A43" s="9"/>
      <c r="B43" s="107" t="s">
        <v>494</v>
      </c>
      <c r="C43" s="90" t="s">
        <v>495</v>
      </c>
      <c r="D43" s="91">
        <f>ROUND(TE!E12*G43,0)</f>
        <v>0</v>
      </c>
      <c r="E43" s="91">
        <f>ROUND(TE!F12*G43,0)</f>
        <v>0</v>
      </c>
      <c r="F43" s="91">
        <f>ROUND(TE!G12*G43,0)</f>
        <v>0</v>
      </c>
      <c r="G43" s="91">
        <f>'T1'!D34</f>
        <v>0</v>
      </c>
    </row>
    <row r="44" spans="1:7" ht="12">
      <c r="A44" s="9"/>
      <c r="B44" s="92" t="s">
        <v>496</v>
      </c>
      <c r="C44" s="87"/>
      <c r="D44" s="88"/>
      <c r="E44" s="88"/>
      <c r="F44" s="88"/>
      <c r="G44" s="88"/>
    </row>
    <row r="45" spans="1:7" ht="12">
      <c r="A45" s="9"/>
      <c r="B45" s="93" t="s">
        <v>497</v>
      </c>
      <c r="C45" s="87"/>
      <c r="D45" s="94"/>
      <c r="E45" s="94"/>
      <c r="F45" s="94"/>
      <c r="G45" s="94"/>
    </row>
    <row r="46" spans="1:7" ht="12">
      <c r="A46" s="9"/>
      <c r="B46" s="93" t="s">
        <v>498</v>
      </c>
      <c r="C46" s="87" t="s">
        <v>499</v>
      </c>
      <c r="D46" s="91">
        <f>ROUND(TE!E12*G46,0)</f>
        <v>25582</v>
      </c>
      <c r="E46" s="91">
        <f>ROUND(TE!F12*G46,0)</f>
        <v>0</v>
      </c>
      <c r="F46" s="91">
        <f>ROUND(TE!G12*G46,0)</f>
        <v>0</v>
      </c>
      <c r="G46" s="91">
        <f>'T1'!D37</f>
        <v>25582</v>
      </c>
    </row>
    <row r="47" spans="1:7" ht="12">
      <c r="A47" s="9"/>
      <c r="B47" s="93" t="s">
        <v>500</v>
      </c>
      <c r="C47" s="87" t="s">
        <v>501</v>
      </c>
      <c r="D47" s="91">
        <f>ROUND(TE!E12*G47,0)</f>
        <v>17773</v>
      </c>
      <c r="E47" s="91">
        <f>ROUND(TE!F12*G47,0)</f>
        <v>0</v>
      </c>
      <c r="F47" s="91">
        <f>ROUND(TE!G12*G47,0)</f>
        <v>0</v>
      </c>
      <c r="G47" s="91">
        <f>'T1'!D38</f>
        <v>17772.92</v>
      </c>
    </row>
    <row r="48" spans="1:7" ht="12" customHeight="1">
      <c r="A48" s="9"/>
      <c r="B48" s="95" t="s">
        <v>502</v>
      </c>
      <c r="C48" s="96" t="s">
        <v>503</v>
      </c>
      <c r="D48" s="97">
        <f>ROUND(TE!E12*G48,0)</f>
        <v>0</v>
      </c>
      <c r="E48" s="97">
        <f>ROUND(TE!F12*G48,0)</f>
        <v>0</v>
      </c>
      <c r="F48" s="97">
        <f>ROUND(TE!G12*G48,0)</f>
        <v>0</v>
      </c>
      <c r="G48" s="98">
        <f>TC!D23</f>
        <v>0</v>
      </c>
    </row>
    <row r="49" spans="1:7" ht="12">
      <c r="A49" s="9"/>
      <c r="B49" s="95" t="s">
        <v>504</v>
      </c>
      <c r="C49" s="96" t="s">
        <v>505</v>
      </c>
      <c r="D49" s="97">
        <f>ROUND(TE!E12*G49,0)</f>
        <v>0</v>
      </c>
      <c r="E49" s="97">
        <f>ROUND(TE!F12*G49,0)</f>
        <v>0</v>
      </c>
      <c r="F49" s="97">
        <f>ROUND(TE!G12*G49,0)</f>
        <v>0</v>
      </c>
      <c r="G49" s="98">
        <f>TC!D24</f>
        <v>0</v>
      </c>
    </row>
    <row r="50" spans="1:7" ht="12">
      <c r="A50" s="9"/>
      <c r="B50" s="108" t="s">
        <v>506</v>
      </c>
      <c r="C50" s="96" t="s">
        <v>507</v>
      </c>
      <c r="D50" s="97">
        <f>ROUND(TE!E12*G50,0)</f>
        <v>0</v>
      </c>
      <c r="E50" s="97">
        <f>ROUND(TE!F12*G50,0)</f>
        <v>0</v>
      </c>
      <c r="F50" s="97">
        <f>ROUND(TE!G12*G50,0)</f>
        <v>0</v>
      </c>
      <c r="G50" s="98">
        <f>TC!D25</f>
        <v>0</v>
      </c>
    </row>
    <row r="51" spans="1:7" ht="12">
      <c r="A51" s="9"/>
      <c r="B51" s="108" t="s">
        <v>508</v>
      </c>
      <c r="C51" s="96" t="s">
        <v>509</v>
      </c>
      <c r="D51" s="97">
        <f>ROUND(TE!E12*G51,0)</f>
        <v>0</v>
      </c>
      <c r="E51" s="97">
        <f>ROUND(TE!F12*G51,0)</f>
        <v>0</v>
      </c>
      <c r="F51" s="97">
        <f>ROUND(TE!G12*G51,0)</f>
        <v>0</v>
      </c>
      <c r="G51" s="98">
        <f>TC!D26</f>
        <v>0</v>
      </c>
    </row>
    <row r="52" spans="1:7" s="2" customFormat="1" ht="24">
      <c r="A52" s="29"/>
      <c r="B52" s="108" t="s">
        <v>510</v>
      </c>
      <c r="C52" s="109"/>
      <c r="D52" s="110">
        <f>D33+SUM(D48:D51)</f>
        <v>94366</v>
      </c>
      <c r="E52" s="110">
        <f>E33+SUM(E48:E51)</f>
        <v>0</v>
      </c>
      <c r="F52" s="110">
        <f>F33+SUM(F48:F51)</f>
        <v>0</v>
      </c>
      <c r="G52" s="98">
        <f>TC!D27</f>
        <v>94365.92</v>
      </c>
    </row>
  </sheetData>
  <sheetProtection sheet="1" objects="1" scenarios="1"/>
  <mergeCells count="7">
    <mergeCell ref="A5:A9"/>
    <mergeCell ref="B5:B9"/>
    <mergeCell ref="D5:G5"/>
    <mergeCell ref="D6:D8"/>
    <mergeCell ref="E6:E8"/>
    <mergeCell ref="F6:F8"/>
    <mergeCell ref="G6:G8"/>
  </mergeCells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25</v>
      </c>
    </row>
    <row r="3" ht="12">
      <c r="A3" s="3" t="s">
        <v>26</v>
      </c>
    </row>
    <row r="4" spans="1:6" s="2" customFormat="1" ht="12">
      <c r="A4" s="304" t="s">
        <v>27</v>
      </c>
      <c r="B4" s="304" t="s">
        <v>28</v>
      </c>
      <c r="C4" s="305" t="s">
        <v>29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30</v>
      </c>
      <c r="C7" s="123"/>
      <c r="D7" s="123"/>
      <c r="E7" s="123"/>
      <c r="F7" s="124"/>
      <c r="G7" s="125"/>
    </row>
    <row r="8" spans="1:6" ht="36">
      <c r="A8" s="126"/>
      <c r="B8" s="127" t="s">
        <v>31</v>
      </c>
      <c r="C8" s="128"/>
      <c r="D8" s="128"/>
      <c r="E8" s="129"/>
      <c r="F8" s="130">
        <v>0</v>
      </c>
    </row>
    <row r="9" spans="1:6" ht="24">
      <c r="A9" s="126"/>
      <c r="B9" s="10" t="s">
        <v>32</v>
      </c>
      <c r="C9" s="131">
        <f>C11+C12+C13</f>
        <v>1228</v>
      </c>
      <c r="D9" s="131">
        <f>D11+D12+D13</f>
        <v>0</v>
      </c>
      <c r="E9" s="131">
        <f>E11+E12+E13</f>
        <v>0</v>
      </c>
      <c r="F9" s="132">
        <f>SUM(C9:E9)</f>
        <v>1228</v>
      </c>
    </row>
    <row r="10" spans="1:6" ht="12">
      <c r="A10" s="126"/>
      <c r="B10" s="10" t="s">
        <v>33</v>
      </c>
      <c r="C10" s="133"/>
      <c r="D10" s="133"/>
      <c r="E10" s="133"/>
      <c r="F10" s="134"/>
    </row>
    <row r="11" spans="1:6" ht="12">
      <c r="A11" s="126"/>
      <c r="B11" s="16" t="s">
        <v>34</v>
      </c>
      <c r="C11" s="135">
        <f>'T4'!C10</f>
        <v>1025</v>
      </c>
      <c r="D11" s="135">
        <f>'T4'!D10</f>
        <v>0</v>
      </c>
      <c r="E11" s="135">
        <f>'T4'!E10</f>
        <v>0</v>
      </c>
      <c r="F11" s="136">
        <f>SUM(C11:E11)</f>
        <v>1025</v>
      </c>
    </row>
    <row r="12" spans="1:6" ht="24">
      <c r="A12" s="126"/>
      <c r="B12" s="16" t="s">
        <v>35</v>
      </c>
      <c r="C12" s="135">
        <f>'T4'!C11</f>
        <v>200</v>
      </c>
      <c r="D12" s="135">
        <f>'T4'!D11</f>
        <v>0</v>
      </c>
      <c r="E12" s="135">
        <f>'T4'!E11</f>
        <v>0</v>
      </c>
      <c r="F12" s="136">
        <f>SUM(C12:E12)</f>
        <v>200</v>
      </c>
    </row>
    <row r="13" spans="1:6" ht="12">
      <c r="A13" s="126"/>
      <c r="B13" s="16" t="s">
        <v>36</v>
      </c>
      <c r="C13" s="135">
        <f>'T4'!C12</f>
        <v>3</v>
      </c>
      <c r="D13" s="135">
        <f>'T4'!D12</f>
        <v>0</v>
      </c>
      <c r="E13" s="135">
        <f>'T4'!E12</f>
        <v>0</v>
      </c>
      <c r="F13" s="136">
        <f>SUM(C13:E13)</f>
        <v>3</v>
      </c>
    </row>
    <row r="14" spans="1:6" ht="12">
      <c r="A14" s="126"/>
      <c r="B14" s="137" t="s">
        <v>37</v>
      </c>
      <c r="C14" s="133"/>
      <c r="D14" s="133"/>
      <c r="E14" s="133"/>
      <c r="F14" s="134"/>
    </row>
    <row r="15" spans="1:6" ht="12">
      <c r="A15" s="126"/>
      <c r="B15" s="16" t="s">
        <v>38</v>
      </c>
      <c r="C15" s="138">
        <v>12</v>
      </c>
      <c r="D15" s="138">
        <v>0</v>
      </c>
      <c r="E15" s="138">
        <v>0</v>
      </c>
      <c r="F15" s="139"/>
    </row>
    <row r="16" spans="1:6" ht="24">
      <c r="A16" s="126"/>
      <c r="B16" s="16" t="s">
        <v>39</v>
      </c>
      <c r="C16" s="138">
        <v>12</v>
      </c>
      <c r="D16" s="138">
        <v>0</v>
      </c>
      <c r="E16" s="138">
        <v>0</v>
      </c>
      <c r="F16" s="139"/>
    </row>
    <row r="17" spans="1:6" ht="12">
      <c r="A17" s="126"/>
      <c r="B17" s="16" t="s">
        <v>40</v>
      </c>
      <c r="C17" s="138">
        <v>12</v>
      </c>
      <c r="D17" s="138">
        <v>0</v>
      </c>
      <c r="E17" s="138">
        <v>0</v>
      </c>
      <c r="F17" s="139"/>
    </row>
    <row r="18" spans="1:6" ht="12">
      <c r="A18" s="126"/>
      <c r="B18" s="137" t="s">
        <v>41</v>
      </c>
      <c r="C18" s="136">
        <f>SUM(C19:C21)</f>
        <v>1228</v>
      </c>
      <c r="D18" s="136">
        <f>SUM(D19:D21)</f>
        <v>0</v>
      </c>
      <c r="E18" s="136">
        <f>SUM(E19:E21)</f>
        <v>0</v>
      </c>
      <c r="F18" s="71">
        <f>SUM(C18:E18)</f>
        <v>1228</v>
      </c>
    </row>
    <row r="19" spans="1:6" ht="12">
      <c r="A19" s="126"/>
      <c r="B19" s="16" t="s">
        <v>42</v>
      </c>
      <c r="C19" s="136">
        <f aca="true" t="shared" si="0" ref="C19:E21">IF(OR(C11=0,C15="",C15=0),0,ROUND(C11*12/C15,0))</f>
        <v>1025</v>
      </c>
      <c r="D19" s="136">
        <f t="shared" si="0"/>
        <v>0</v>
      </c>
      <c r="E19" s="136">
        <f t="shared" si="0"/>
        <v>0</v>
      </c>
      <c r="F19" s="136">
        <f>SUM(C19:E19)</f>
        <v>1025</v>
      </c>
    </row>
    <row r="20" spans="1:6" ht="24">
      <c r="A20" s="126"/>
      <c r="B20" s="16" t="s">
        <v>43</v>
      </c>
      <c r="C20" s="136">
        <f t="shared" si="0"/>
        <v>200</v>
      </c>
      <c r="D20" s="136">
        <f t="shared" si="0"/>
        <v>0</v>
      </c>
      <c r="E20" s="136">
        <f t="shared" si="0"/>
        <v>0</v>
      </c>
      <c r="F20" s="136">
        <f>SUM(C20:E20)</f>
        <v>200</v>
      </c>
    </row>
    <row r="21" spans="1:6" ht="12">
      <c r="A21" s="126"/>
      <c r="B21" s="16" t="s">
        <v>44</v>
      </c>
      <c r="C21" s="136">
        <f t="shared" si="0"/>
        <v>3</v>
      </c>
      <c r="D21" s="136">
        <f t="shared" si="0"/>
        <v>0</v>
      </c>
      <c r="E21" s="136">
        <f t="shared" si="0"/>
        <v>0</v>
      </c>
      <c r="F21" s="136">
        <f>SUM(C21:E21)</f>
        <v>3</v>
      </c>
    </row>
    <row r="22" spans="1:6" ht="36">
      <c r="A22" s="126"/>
      <c r="B22" s="137" t="s">
        <v>45</v>
      </c>
      <c r="C22" s="140">
        <f>IF(C18=0,0,F22)</f>
        <v>0</v>
      </c>
      <c r="D22" s="140">
        <f>IF(D18=0,0,F22)</f>
        <v>0</v>
      </c>
      <c r="E22" s="140">
        <f>IF(E18=0,0,F22)</f>
        <v>0</v>
      </c>
      <c r="F22" s="141">
        <f>IF(OR(F8=0,F18="",F18=0),0,ROUND(F8/F18,2))</f>
        <v>0</v>
      </c>
    </row>
    <row r="23" spans="1:6" ht="36">
      <c r="A23" s="126"/>
      <c r="B23" s="137" t="s">
        <v>46</v>
      </c>
      <c r="C23" s="133"/>
      <c r="D23" s="133"/>
      <c r="E23" s="133"/>
      <c r="F23" s="134"/>
    </row>
    <row r="24" spans="1:6" ht="12">
      <c r="A24" s="126"/>
      <c r="B24" s="16" t="s">
        <v>47</v>
      </c>
      <c r="C24" s="141">
        <f>IF(OR(C22=0,C15="",C15=0),0,ROUND(C22/C15,2))</f>
        <v>0</v>
      </c>
      <c r="D24" s="141">
        <f>IF(OR(D22=0,D15="",D15=0),0,ROUND(D22/D15,2))</f>
        <v>0</v>
      </c>
      <c r="E24" s="141">
        <f>IF(OR(E22=0,E15="",E15=0),0,ROUND(E22/E15,2))</f>
        <v>0</v>
      </c>
      <c r="F24" s="142"/>
    </row>
    <row r="25" spans="1:6" ht="24">
      <c r="A25" s="126"/>
      <c r="B25" s="16" t="s">
        <v>48</v>
      </c>
      <c r="C25" s="141">
        <f>IF(OR(C22=0,C16="",C16=0),0,ROUND(C22/C16,2))</f>
        <v>0</v>
      </c>
      <c r="D25" s="141">
        <f>IF(OR(D22=0,D16="",D16=0),0,ROUND(D22/D16,2))</f>
        <v>0</v>
      </c>
      <c r="E25" s="141">
        <f>IF(OR(E22=0,E16="",E16=0),0,ROUND(E22/E16,2))</f>
        <v>0</v>
      </c>
      <c r="F25" s="142"/>
    </row>
    <row r="26" spans="1:6" ht="12">
      <c r="A26" s="126"/>
      <c r="B26" s="143" t="s">
        <v>49</v>
      </c>
      <c r="C26" s="141">
        <f>IF(OR(C22=0,C17="",C17=0),0,ROUND(C22/C17,2))</f>
        <v>0</v>
      </c>
      <c r="D26" s="141">
        <f>IF(OR(D22=0,D17="",D17=0),0,ROUND(D22/D17,2))</f>
        <v>0</v>
      </c>
      <c r="E26" s="141">
        <f>IF(OR(E22=0,E17="",E17=0),0,ROUND(E22/E17,2))</f>
        <v>0</v>
      </c>
      <c r="F26" s="142"/>
    </row>
    <row r="27" spans="1:6" ht="60">
      <c r="A27" s="126"/>
      <c r="B27" s="21" t="s">
        <v>50</v>
      </c>
      <c r="C27" s="144">
        <v>0.5</v>
      </c>
      <c r="D27" s="144">
        <v>0.5</v>
      </c>
      <c r="E27" s="144">
        <v>0.5</v>
      </c>
      <c r="F27" s="142"/>
    </row>
    <row r="28" spans="1:6" ht="24" customHeight="1">
      <c r="A28" s="126"/>
      <c r="B28" s="145" t="s">
        <v>51</v>
      </c>
      <c r="C28" s="136">
        <f>SUM(C30:C33)</f>
        <v>0</v>
      </c>
      <c r="D28" s="136">
        <f>SUM(D30:D33)</f>
        <v>0</v>
      </c>
      <c r="E28" s="136">
        <f>SUM(E30:E33)</f>
        <v>0</v>
      </c>
      <c r="F28" s="71">
        <f>SUM(C28:E28)</f>
        <v>0</v>
      </c>
    </row>
    <row r="29" spans="1:6" ht="12">
      <c r="A29" s="126"/>
      <c r="B29" s="10" t="s">
        <v>52</v>
      </c>
      <c r="C29" s="146"/>
      <c r="D29" s="133"/>
      <c r="E29" s="133"/>
      <c r="F29" s="134"/>
    </row>
    <row r="30" spans="1:6" ht="12">
      <c r="A30" s="126"/>
      <c r="B30" s="16" t="s">
        <v>53</v>
      </c>
      <c r="C30" s="136">
        <f>ROUND(C11*C24*12,0)</f>
        <v>0</v>
      </c>
      <c r="D30" s="136">
        <f>ROUND(D11*D24*12,0)</f>
        <v>0</v>
      </c>
      <c r="E30" s="136">
        <f>ROUND(E11*E24*12,0)</f>
        <v>0</v>
      </c>
      <c r="F30" s="136">
        <f>SUM(C30:E30)</f>
        <v>0</v>
      </c>
    </row>
    <row r="31" spans="1:6" ht="12">
      <c r="A31" s="126"/>
      <c r="B31" s="16" t="s">
        <v>54</v>
      </c>
      <c r="C31" s="136">
        <f>ROUND(C12*C25*C27*12,0)</f>
        <v>0</v>
      </c>
      <c r="D31" s="136">
        <f>ROUND(D12*D25*D27*12,0)</f>
        <v>0</v>
      </c>
      <c r="E31" s="136">
        <f>ROUND(E12*E25*E27*12,0)</f>
        <v>0</v>
      </c>
      <c r="F31" s="136">
        <f>SUM(C31:E31)</f>
        <v>0</v>
      </c>
    </row>
    <row r="32" spans="1:6" ht="12">
      <c r="A32" s="126"/>
      <c r="B32" s="16" t="s">
        <v>55</v>
      </c>
      <c r="C32" s="136">
        <f>ROUND(C12*C25*(1-C27)*12,0)</f>
        <v>0</v>
      </c>
      <c r="D32" s="136">
        <f>ROUND(D12*D25*(1-D27)*12,0)</f>
        <v>0</v>
      </c>
      <c r="E32" s="136">
        <f>ROUND(E12*E25*(1-E27)*12,0)</f>
        <v>0</v>
      </c>
      <c r="F32" s="136">
        <f>SUM(C32:E32)</f>
        <v>0</v>
      </c>
    </row>
    <row r="33" spans="1:6" ht="12">
      <c r="A33" s="126"/>
      <c r="B33" s="143" t="s">
        <v>56</v>
      </c>
      <c r="C33" s="136">
        <f>ROUND(C13*C26*12,0)</f>
        <v>0</v>
      </c>
      <c r="D33" s="136">
        <f>ROUND(D13*D26*12,0)</f>
        <v>0</v>
      </c>
      <c r="E33" s="136">
        <f>ROUND(E13*E26*12,0)</f>
        <v>0</v>
      </c>
      <c r="F33" s="136">
        <f>SUM(C33:E33)</f>
        <v>0</v>
      </c>
    </row>
    <row r="34" spans="1:6" ht="24">
      <c r="A34" s="126"/>
      <c r="B34" s="145" t="s">
        <v>57</v>
      </c>
      <c r="C34" s="51"/>
      <c r="D34" s="51"/>
      <c r="E34" s="51"/>
      <c r="F34" s="147"/>
    </row>
    <row r="35" spans="1:6" ht="12">
      <c r="A35" s="126"/>
      <c r="B35" s="10" t="s">
        <v>58</v>
      </c>
      <c r="C35" s="71">
        <f>C30+C31</f>
        <v>0</v>
      </c>
      <c r="D35" s="71">
        <f>D30+D31</f>
        <v>0</v>
      </c>
      <c r="E35" s="71">
        <f>E30+E31</f>
        <v>0</v>
      </c>
      <c r="F35" s="71">
        <f>SUM(C35:E35)</f>
        <v>0</v>
      </c>
    </row>
    <row r="36" spans="1:6" ht="12">
      <c r="A36" s="148"/>
      <c r="B36" s="21" t="s">
        <v>59</v>
      </c>
      <c r="C36" s="71">
        <f>C32+C33</f>
        <v>0</v>
      </c>
      <c r="D36" s="71">
        <f>D32+D33</f>
        <v>0</v>
      </c>
      <c r="E36" s="71">
        <f>E32+E33</f>
        <v>0</v>
      </c>
      <c r="F36" s="71">
        <f>SUM(C36:E36)</f>
        <v>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4.28125" style="1" customWidth="1"/>
    <col min="2" max="2" width="8.421875" style="1" customWidth="1"/>
    <col min="3" max="3" width="25.8515625" style="1" customWidth="1"/>
    <col min="4" max="4" width="6.57421875" style="1" customWidth="1"/>
    <col min="5" max="8" width="10.7109375" style="1" customWidth="1"/>
    <col min="9" max="9" width="9.57421875" style="1" customWidth="1"/>
    <col min="10" max="16384" width="9.140625" style="1" customWidth="1"/>
  </cols>
  <sheetData>
    <row r="2" ht="12">
      <c r="A2" s="2" t="s">
        <v>511</v>
      </c>
    </row>
    <row r="3" ht="12">
      <c r="A3" s="3" t="s">
        <v>512</v>
      </c>
    </row>
    <row r="4" spans="1:8" s="2" customFormat="1" ht="12">
      <c r="A4" s="304" t="s">
        <v>0</v>
      </c>
      <c r="B4" s="308" t="s">
        <v>1</v>
      </c>
      <c r="C4" s="304" t="s">
        <v>2</v>
      </c>
      <c r="D4" s="308" t="s">
        <v>3</v>
      </c>
      <c r="E4" s="305" t="s">
        <v>4</v>
      </c>
      <c r="F4" s="305"/>
      <c r="G4" s="305"/>
      <c r="H4" s="305"/>
    </row>
    <row r="5" spans="1:8" s="2" customFormat="1" ht="24.75" customHeight="1">
      <c r="A5" s="304"/>
      <c r="B5" s="308"/>
      <c r="C5" s="304"/>
      <c r="D5" s="308"/>
      <c r="E5" s="111" t="s">
        <v>5</v>
      </c>
      <c r="F5" s="111" t="s">
        <v>6</v>
      </c>
      <c r="G5" s="111" t="s">
        <v>7</v>
      </c>
      <c r="H5" s="4" t="s">
        <v>8</v>
      </c>
    </row>
    <row r="6" spans="1:8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8" ht="12">
      <c r="A7" s="306">
        <v>1</v>
      </c>
      <c r="B7" s="306" t="s">
        <v>9</v>
      </c>
      <c r="C7" s="307" t="s">
        <v>10</v>
      </c>
      <c r="D7" s="112" t="s">
        <v>11</v>
      </c>
      <c r="E7" s="88">
        <v>128000</v>
      </c>
      <c r="F7" s="88">
        <v>0</v>
      </c>
      <c r="G7" s="88">
        <v>0</v>
      </c>
      <c r="H7" s="113">
        <f aca="true" t="shared" si="0" ref="H7:H14">SUM(E7:G7)</f>
        <v>128000</v>
      </c>
    </row>
    <row r="8" spans="1:8" ht="12">
      <c r="A8" s="306"/>
      <c r="B8" s="306"/>
      <c r="C8" s="307"/>
      <c r="D8" s="114" t="s">
        <v>12</v>
      </c>
      <c r="E8" s="115">
        <f>IF(OR(E7="",H7="",H7=0),0,E7/H7)</f>
        <v>1</v>
      </c>
      <c r="F8" s="115">
        <f>IF(OR(F7="",H7="",H7=0),0,F7/H7)</f>
        <v>0</v>
      </c>
      <c r="G8" s="115">
        <f>IF(OR(G7="",H7="",H7=0),0,G7/H7)</f>
        <v>0</v>
      </c>
      <c r="H8" s="115">
        <f t="shared" si="0"/>
        <v>1</v>
      </c>
    </row>
    <row r="9" spans="1:8" ht="12">
      <c r="A9" s="309">
        <v>2</v>
      </c>
      <c r="B9" s="309" t="s">
        <v>13</v>
      </c>
      <c r="C9" s="310" t="s">
        <v>14</v>
      </c>
      <c r="D9" s="116" t="s">
        <v>15</v>
      </c>
      <c r="E9" s="117">
        <v>28000</v>
      </c>
      <c r="F9" s="117">
        <v>0</v>
      </c>
      <c r="G9" s="117">
        <v>0</v>
      </c>
      <c r="H9" s="102">
        <f t="shared" si="0"/>
        <v>28000</v>
      </c>
    </row>
    <row r="10" spans="1:8" ht="27" customHeight="1">
      <c r="A10" s="309"/>
      <c r="B10" s="309"/>
      <c r="C10" s="310"/>
      <c r="D10" s="118" t="s">
        <v>16</v>
      </c>
      <c r="E10" s="115">
        <f>IF(OR(E9="",H9="",H9=0),0,E9/H9)</f>
        <v>1</v>
      </c>
      <c r="F10" s="115">
        <f>IF(OR(F9="",H9="",H9=0),0,F9/H9)</f>
        <v>0</v>
      </c>
      <c r="G10" s="115">
        <f>IF(OR(G9="",H9="",H9=0),0,G9/H9)</f>
        <v>0</v>
      </c>
      <c r="H10" s="115">
        <f t="shared" si="0"/>
        <v>1</v>
      </c>
    </row>
    <row r="11" spans="1:8" ht="12">
      <c r="A11" s="309">
        <v>3</v>
      </c>
      <c r="B11" s="309" t="s">
        <v>17</v>
      </c>
      <c r="C11" s="310" t="s">
        <v>18</v>
      </c>
      <c r="D11" s="119" t="s">
        <v>19</v>
      </c>
      <c r="E11" s="117">
        <v>21000</v>
      </c>
      <c r="F11" s="117">
        <v>0</v>
      </c>
      <c r="G11" s="117">
        <v>0</v>
      </c>
      <c r="H11" s="102">
        <f t="shared" si="0"/>
        <v>21000</v>
      </c>
    </row>
    <row r="12" spans="1:8" ht="12">
      <c r="A12" s="309"/>
      <c r="B12" s="309"/>
      <c r="C12" s="310"/>
      <c r="D12" s="114" t="s">
        <v>20</v>
      </c>
      <c r="E12" s="115">
        <f>IF(OR(E11="",H11="",H11=0),0,E11/H11)</f>
        <v>1</v>
      </c>
      <c r="F12" s="115">
        <f>IF(OR(F11="",H11="",H11=0),0,F11/H11)</f>
        <v>0</v>
      </c>
      <c r="G12" s="115">
        <f>IF(OR(G11="",H11="",H11=0),0,G11/H11)</f>
        <v>0</v>
      </c>
      <c r="H12" s="115">
        <f t="shared" si="0"/>
        <v>1</v>
      </c>
    </row>
    <row r="13" spans="1:8" ht="12">
      <c r="A13" s="309">
        <v>4</v>
      </c>
      <c r="B13" s="309" t="s">
        <v>21</v>
      </c>
      <c r="C13" s="310" t="s">
        <v>22</v>
      </c>
      <c r="D13" s="116" t="s">
        <v>23</v>
      </c>
      <c r="E13" s="117">
        <v>1100</v>
      </c>
      <c r="F13" s="117">
        <v>0</v>
      </c>
      <c r="G13" s="117">
        <v>0</v>
      </c>
      <c r="H13" s="102">
        <f t="shared" si="0"/>
        <v>1100</v>
      </c>
    </row>
    <row r="14" spans="1:8" ht="25.5" customHeight="1">
      <c r="A14" s="309"/>
      <c r="B14" s="309"/>
      <c r="C14" s="310"/>
      <c r="D14" s="118" t="s">
        <v>24</v>
      </c>
      <c r="E14" s="115">
        <f>IF(OR(E13="",H13="",H13=0),0,E13/H13)</f>
        <v>1</v>
      </c>
      <c r="F14" s="115">
        <f>IF(OR(F13="",H13="",H13=0),0,F13/H13)</f>
        <v>0</v>
      </c>
      <c r="G14" s="115">
        <f>IF(OR(G13="",H13="",H13=0),0,G13/H13)</f>
        <v>0</v>
      </c>
      <c r="H14" s="115">
        <f t="shared" si="0"/>
        <v>1</v>
      </c>
    </row>
  </sheetData>
  <sheetProtection sheet="1" objects="1" scenarios="1"/>
  <mergeCells count="17"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  <mergeCell ref="E4:H4"/>
    <mergeCell ref="A7:A8"/>
    <mergeCell ref="B7:B8"/>
    <mergeCell ref="C7:C8"/>
    <mergeCell ref="A4:A5"/>
    <mergeCell ref="B4:B5"/>
    <mergeCell ref="C4:C5"/>
    <mergeCell ref="D4:D5"/>
  </mergeCells>
  <printOptions/>
  <pageMargins left="0.9840277777777778" right="0.5902777777777778" top="0.7875" bottom="0.7875" header="0" footer="0.5118055555555556"/>
  <pageSetup fitToHeight="0"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60</v>
      </c>
    </row>
    <row r="3" ht="12">
      <c r="A3" s="3" t="s">
        <v>61</v>
      </c>
    </row>
    <row r="4" spans="1:6" s="2" customFormat="1" ht="12">
      <c r="A4" s="304" t="s">
        <v>62</v>
      </c>
      <c r="B4" s="304" t="s">
        <v>63</v>
      </c>
      <c r="C4" s="305" t="s">
        <v>64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65</v>
      </c>
      <c r="C7" s="123"/>
      <c r="D7" s="123"/>
      <c r="E7" s="123"/>
      <c r="F7" s="124"/>
      <c r="G7" s="125"/>
    </row>
    <row r="8" spans="1:6" ht="48">
      <c r="A8" s="126"/>
      <c r="B8" s="127" t="s">
        <v>66</v>
      </c>
      <c r="C8" s="128"/>
      <c r="D8" s="128"/>
      <c r="E8" s="129"/>
      <c r="F8" s="130">
        <v>0</v>
      </c>
    </row>
    <row r="9" spans="1:6" ht="24">
      <c r="A9" s="126"/>
      <c r="B9" s="10" t="s">
        <v>67</v>
      </c>
      <c r="C9" s="131">
        <f>C11+C12+C13</f>
        <v>0</v>
      </c>
      <c r="D9" s="131">
        <f>D11+D12+D13</f>
        <v>0</v>
      </c>
      <c r="E9" s="131">
        <f>E11+E12+E13</f>
        <v>0</v>
      </c>
      <c r="F9" s="132">
        <f>SUM(C9:E9)</f>
        <v>0</v>
      </c>
    </row>
    <row r="10" spans="1:6" ht="12">
      <c r="A10" s="126"/>
      <c r="B10" s="10" t="s">
        <v>68</v>
      </c>
      <c r="C10" s="133"/>
      <c r="D10" s="133"/>
      <c r="E10" s="133"/>
      <c r="F10" s="134"/>
    </row>
    <row r="11" spans="1:6" ht="12">
      <c r="A11" s="126"/>
      <c r="B11" s="16" t="s">
        <v>69</v>
      </c>
      <c r="C11" s="149">
        <v>0</v>
      </c>
      <c r="D11" s="149">
        <v>0</v>
      </c>
      <c r="E11" s="149">
        <v>0</v>
      </c>
      <c r="F11" s="150">
        <f>SUM(C11:E11)</f>
        <v>0</v>
      </c>
    </row>
    <row r="12" spans="1:6" ht="24">
      <c r="A12" s="126"/>
      <c r="B12" s="16" t="s">
        <v>70</v>
      </c>
      <c r="C12" s="135">
        <f>'T4'!C16</f>
        <v>0</v>
      </c>
      <c r="D12" s="135">
        <f>'T4'!D16</f>
        <v>0</v>
      </c>
      <c r="E12" s="135">
        <f>'T4'!E16</f>
        <v>0</v>
      </c>
      <c r="F12" s="136">
        <f>SUM(C12:E12)</f>
        <v>0</v>
      </c>
    </row>
    <row r="13" spans="1:6" ht="12">
      <c r="A13" s="126"/>
      <c r="B13" s="16" t="s">
        <v>71</v>
      </c>
      <c r="C13" s="135">
        <f>'T4'!C17</f>
        <v>0</v>
      </c>
      <c r="D13" s="135">
        <f>'T4'!D17</f>
        <v>0</v>
      </c>
      <c r="E13" s="135">
        <f>'T4'!E17</f>
        <v>0</v>
      </c>
      <c r="F13" s="136">
        <f>SUM(C13:E13)</f>
        <v>0</v>
      </c>
    </row>
    <row r="14" spans="1:6" ht="12">
      <c r="A14" s="126"/>
      <c r="B14" s="137" t="s">
        <v>72</v>
      </c>
      <c r="C14" s="133"/>
      <c r="D14" s="133"/>
      <c r="E14" s="133"/>
      <c r="F14" s="134"/>
    </row>
    <row r="15" spans="1:6" ht="12">
      <c r="A15" s="126"/>
      <c r="B15" s="16" t="s">
        <v>73</v>
      </c>
      <c r="C15" s="149">
        <v>0</v>
      </c>
      <c r="D15" s="149">
        <v>0</v>
      </c>
      <c r="E15" s="149">
        <v>0</v>
      </c>
      <c r="F15" s="142"/>
    </row>
    <row r="16" spans="1:6" ht="24">
      <c r="A16" s="126"/>
      <c r="B16" s="16" t="s">
        <v>74</v>
      </c>
      <c r="C16" s="138">
        <v>0</v>
      </c>
      <c r="D16" s="138">
        <v>0</v>
      </c>
      <c r="E16" s="138">
        <v>0</v>
      </c>
      <c r="F16" s="139"/>
    </row>
    <row r="17" spans="1:6" ht="12">
      <c r="A17" s="126"/>
      <c r="B17" s="16" t="s">
        <v>75</v>
      </c>
      <c r="C17" s="138">
        <v>0</v>
      </c>
      <c r="D17" s="138">
        <v>0</v>
      </c>
      <c r="E17" s="138">
        <v>0</v>
      </c>
      <c r="F17" s="139"/>
    </row>
    <row r="18" spans="1:6" ht="12">
      <c r="A18" s="126"/>
      <c r="B18" s="137" t="s">
        <v>76</v>
      </c>
      <c r="C18" s="136">
        <f>SUM(C19:C21)</f>
        <v>0</v>
      </c>
      <c r="D18" s="136">
        <f>SUM(D19:D21)</f>
        <v>0</v>
      </c>
      <c r="E18" s="136">
        <f>SUM(E19:E21)</f>
        <v>0</v>
      </c>
      <c r="F18" s="71">
        <f>SUM(C18:E18)</f>
        <v>0</v>
      </c>
    </row>
    <row r="19" spans="1:6" ht="12">
      <c r="A19" s="126"/>
      <c r="B19" s="16" t="s">
        <v>77</v>
      </c>
      <c r="C19" s="136">
        <f aca="true" t="shared" si="0" ref="C19:E21">IF(OR(C11=0,C15="",C15=0),0,ROUND(C11*12/C15,0))</f>
        <v>0</v>
      </c>
      <c r="D19" s="136">
        <f t="shared" si="0"/>
        <v>0</v>
      </c>
      <c r="E19" s="136">
        <f t="shared" si="0"/>
        <v>0</v>
      </c>
      <c r="F19" s="136">
        <f>SUM(C19:E19)</f>
        <v>0</v>
      </c>
    </row>
    <row r="20" spans="1:6" ht="24">
      <c r="A20" s="126"/>
      <c r="B20" s="16" t="s">
        <v>78</v>
      </c>
      <c r="C20" s="136">
        <f t="shared" si="0"/>
        <v>0</v>
      </c>
      <c r="D20" s="136">
        <f t="shared" si="0"/>
        <v>0</v>
      </c>
      <c r="E20" s="136">
        <f t="shared" si="0"/>
        <v>0</v>
      </c>
      <c r="F20" s="136">
        <f>SUM(C20:E20)</f>
        <v>0</v>
      </c>
    </row>
    <row r="21" spans="1:6" ht="12">
      <c r="A21" s="126"/>
      <c r="B21" s="16" t="s">
        <v>79</v>
      </c>
      <c r="C21" s="136">
        <f t="shared" si="0"/>
        <v>0</v>
      </c>
      <c r="D21" s="136">
        <f t="shared" si="0"/>
        <v>0</v>
      </c>
      <c r="E21" s="136">
        <f t="shared" si="0"/>
        <v>0</v>
      </c>
      <c r="F21" s="136">
        <f>SUM(C21:E21)</f>
        <v>0</v>
      </c>
    </row>
    <row r="22" spans="1:6" ht="36">
      <c r="A22" s="126"/>
      <c r="B22" s="137" t="s">
        <v>80</v>
      </c>
      <c r="C22" s="140">
        <f>IF(C18=0,0,F22)</f>
        <v>0</v>
      </c>
      <c r="D22" s="140">
        <f>IF(D18=0,0,F22)</f>
        <v>0</v>
      </c>
      <c r="E22" s="140">
        <f>IF(E18=0,0,F22)</f>
        <v>0</v>
      </c>
      <c r="F22" s="141">
        <f>IF(OR(F8=0,F18="",F18=0),0,ROUND(F8/F18,2))</f>
        <v>0</v>
      </c>
    </row>
    <row r="23" spans="1:6" ht="36">
      <c r="A23" s="126"/>
      <c r="B23" s="137" t="s">
        <v>81</v>
      </c>
      <c r="C23" s="133"/>
      <c r="D23" s="133"/>
      <c r="E23" s="133"/>
      <c r="F23" s="134"/>
    </row>
    <row r="24" spans="1:6" ht="12">
      <c r="A24" s="126"/>
      <c r="B24" s="16" t="s">
        <v>82</v>
      </c>
      <c r="C24" s="151">
        <f>IF(OR(C22=0,C15="",C15=0),0,ROUND(C22/C15,2))</f>
        <v>0</v>
      </c>
      <c r="D24" s="151">
        <f>IF(OR(D22=0,D15="",D15=0),0,ROUND(D22/D15,2))</f>
        <v>0</v>
      </c>
      <c r="E24" s="151">
        <f>IF(OR(E22=0,E15="",E15=0),0,ROUND(E22/E15,2))</f>
        <v>0</v>
      </c>
      <c r="F24" s="142"/>
    </row>
    <row r="25" spans="1:6" ht="24">
      <c r="A25" s="126"/>
      <c r="B25" s="16" t="s">
        <v>83</v>
      </c>
      <c r="C25" s="141">
        <f>IF(OR(C22=0,C16="",C16=0),0,ROUND(C22/C16,2))</f>
        <v>0</v>
      </c>
      <c r="D25" s="141">
        <f>IF(OR(D22=0,D16="",D16=0),0,ROUND(D22/D16,2))</f>
        <v>0</v>
      </c>
      <c r="E25" s="141">
        <f>IF(OR(E22=0,E16="",E16=0),0,ROUND(E22/E16,2))</f>
        <v>0</v>
      </c>
      <c r="F25" s="142"/>
    </row>
    <row r="26" spans="1:6" ht="12">
      <c r="A26" s="126"/>
      <c r="B26" s="143" t="s">
        <v>84</v>
      </c>
      <c r="C26" s="141">
        <f>IF(OR(C22=0,C17="",C17=0),0,ROUND(C22/C17,2))</f>
        <v>0</v>
      </c>
      <c r="D26" s="141">
        <f>IF(OR(D22=0,D17="",D17=0),0,ROUND(D22/D17,2))</f>
        <v>0</v>
      </c>
      <c r="E26" s="141">
        <f>IF(OR(E22=0,E17="",E17=0),0,ROUND(E22/E17,2))</f>
        <v>0</v>
      </c>
      <c r="F26" s="142"/>
    </row>
    <row r="27" spans="1:6" ht="60">
      <c r="A27" s="126"/>
      <c r="B27" s="21" t="s">
        <v>85</v>
      </c>
      <c r="C27" s="144">
        <v>0.5</v>
      </c>
      <c r="D27" s="144">
        <v>0.5</v>
      </c>
      <c r="E27" s="144">
        <v>0.5</v>
      </c>
      <c r="F27" s="142"/>
    </row>
    <row r="28" spans="1:6" ht="24" customHeight="1">
      <c r="A28" s="126"/>
      <c r="B28" s="145" t="s">
        <v>86</v>
      </c>
      <c r="C28" s="136">
        <f>SUM(C30:C33)</f>
        <v>0</v>
      </c>
      <c r="D28" s="136">
        <f>SUM(D30:D33)</f>
        <v>0</v>
      </c>
      <c r="E28" s="136">
        <f>SUM(E30:E33)</f>
        <v>0</v>
      </c>
      <c r="F28" s="71">
        <f>SUM(C28:E28)</f>
        <v>0</v>
      </c>
    </row>
    <row r="29" spans="1:6" ht="12">
      <c r="A29" s="126"/>
      <c r="B29" s="10" t="s">
        <v>87</v>
      </c>
      <c r="C29" s="146"/>
      <c r="D29" s="133"/>
      <c r="E29" s="133"/>
      <c r="F29" s="134"/>
    </row>
    <row r="30" spans="1:6" ht="12">
      <c r="A30" s="126"/>
      <c r="B30" s="16" t="s">
        <v>88</v>
      </c>
      <c r="C30" s="149">
        <v>0</v>
      </c>
      <c r="D30" s="149">
        <v>0</v>
      </c>
      <c r="E30" s="149">
        <v>0</v>
      </c>
      <c r="F30" s="150">
        <f>SUM(C30:E30)</f>
        <v>0</v>
      </c>
    </row>
    <row r="31" spans="1:6" ht="12">
      <c r="A31" s="126"/>
      <c r="B31" s="16" t="s">
        <v>89</v>
      </c>
      <c r="C31" s="136">
        <f>ROUND(C12*C25*C27*12,0)</f>
        <v>0</v>
      </c>
      <c r="D31" s="136">
        <f>ROUND(D12*D25*D27*12,0)</f>
        <v>0</v>
      </c>
      <c r="E31" s="136">
        <f>ROUND(E12*E25*E27*12,0)</f>
        <v>0</v>
      </c>
      <c r="F31" s="136">
        <f>SUM(C31:E31)</f>
        <v>0</v>
      </c>
    </row>
    <row r="32" spans="1:6" ht="12">
      <c r="A32" s="126"/>
      <c r="B32" s="16" t="s">
        <v>90</v>
      </c>
      <c r="C32" s="136">
        <f>ROUND(C12*C25*(1-C27)*12,0)</f>
        <v>0</v>
      </c>
      <c r="D32" s="136">
        <f>ROUND(D12*D25*(1-D27)*12,0)</f>
        <v>0</v>
      </c>
      <c r="E32" s="136">
        <f>ROUND(E12*E25*(1-E27)*12,0)</f>
        <v>0</v>
      </c>
      <c r="F32" s="136">
        <f>SUM(C32:E32)</f>
        <v>0</v>
      </c>
    </row>
    <row r="33" spans="1:6" ht="12">
      <c r="A33" s="126"/>
      <c r="B33" s="143" t="s">
        <v>91</v>
      </c>
      <c r="C33" s="136">
        <f>ROUND(C13*C26*12,0)</f>
        <v>0</v>
      </c>
      <c r="D33" s="136">
        <f>ROUND(D13*D26*12,0)</f>
        <v>0</v>
      </c>
      <c r="E33" s="136">
        <f>ROUND(E13*E26*12,0)</f>
        <v>0</v>
      </c>
      <c r="F33" s="136">
        <f>SUM(C33:E33)</f>
        <v>0</v>
      </c>
    </row>
    <row r="34" spans="1:6" ht="24">
      <c r="A34" s="126"/>
      <c r="B34" s="145" t="s">
        <v>92</v>
      </c>
      <c r="C34" s="51"/>
      <c r="D34" s="51"/>
      <c r="E34" s="51"/>
      <c r="F34" s="147"/>
    </row>
    <row r="35" spans="1:6" ht="12">
      <c r="A35" s="126"/>
      <c r="B35" s="10" t="s">
        <v>93</v>
      </c>
      <c r="C35" s="71">
        <f>C30+C31</f>
        <v>0</v>
      </c>
      <c r="D35" s="71">
        <f>D30+D31</f>
        <v>0</v>
      </c>
      <c r="E35" s="71">
        <f>E30+E31</f>
        <v>0</v>
      </c>
      <c r="F35" s="71">
        <f>SUM(C35:E35)</f>
        <v>0</v>
      </c>
    </row>
    <row r="36" spans="1:6" ht="12">
      <c r="A36" s="148"/>
      <c r="B36" s="21" t="s">
        <v>94</v>
      </c>
      <c r="C36" s="71">
        <f>C32+C33</f>
        <v>0</v>
      </c>
      <c r="D36" s="71">
        <f>D32+D33</f>
        <v>0</v>
      </c>
      <c r="E36" s="71">
        <f>E32+E33</f>
        <v>0</v>
      </c>
      <c r="F36" s="71">
        <f>SUM(C36:E36)</f>
        <v>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.5118055555555556" footer="0.5118055555555556"/>
  <pageSetup fitToHeight="0"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30.7109375" style="1" customWidth="1"/>
    <col min="3" max="6" width="12.8515625" style="1" customWidth="1"/>
    <col min="7" max="7" width="6.00390625" style="1" customWidth="1"/>
    <col min="8" max="16384" width="9.140625" style="1" customWidth="1"/>
  </cols>
  <sheetData>
    <row r="2" ht="12">
      <c r="A2" s="2" t="s">
        <v>95</v>
      </c>
    </row>
    <row r="3" ht="12">
      <c r="A3" s="3" t="s">
        <v>96</v>
      </c>
    </row>
    <row r="4" spans="1:6" s="2" customFormat="1" ht="12">
      <c r="A4" s="304" t="s">
        <v>97</v>
      </c>
      <c r="B4" s="304" t="s">
        <v>98</v>
      </c>
      <c r="C4" s="305" t="s">
        <v>99</v>
      </c>
      <c r="D4" s="305"/>
      <c r="E4" s="305"/>
      <c r="F4" s="305"/>
    </row>
    <row r="5" spans="1:6" s="2" customFormat="1" ht="12">
      <c r="A5" s="304"/>
      <c r="B5" s="304"/>
      <c r="C5" s="120" t="str">
        <f>TD!D6</f>
        <v>grupa 1</v>
      </c>
      <c r="D5" s="120" t="str">
        <f>TD!E6</f>
        <v>grupa 2</v>
      </c>
      <c r="E5" s="120" t="str">
        <f>TD!F6</f>
        <v>grupa 3</v>
      </c>
      <c r="F5" s="120" t="str">
        <f>TD!G6</f>
        <v>ogółem</v>
      </c>
    </row>
    <row r="6" spans="1:6" s="2" customFormat="1" ht="12">
      <c r="A6" s="7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</row>
    <row r="7" spans="1:7" ht="24">
      <c r="A7" s="121">
        <v>1</v>
      </c>
      <c r="B7" s="122" t="s">
        <v>100</v>
      </c>
      <c r="C7" s="123"/>
      <c r="D7" s="123"/>
      <c r="E7" s="123"/>
      <c r="F7" s="124"/>
      <c r="G7" s="125"/>
    </row>
    <row r="8" spans="1:6" ht="48">
      <c r="A8" s="126"/>
      <c r="B8" s="152" t="s">
        <v>101</v>
      </c>
      <c r="C8" s="153">
        <f>ROUND(TE!E8*F8,0)</f>
        <v>28253</v>
      </c>
      <c r="D8" s="153">
        <f>ROUND(TE!F8*F8,0)</f>
        <v>0</v>
      </c>
      <c r="E8" s="153">
        <f>ROUND(TE!G8*F8,0)</f>
        <v>0</v>
      </c>
      <c r="F8" s="154">
        <v>28253</v>
      </c>
    </row>
    <row r="9" spans="1:6" ht="12">
      <c r="A9" s="126"/>
      <c r="B9" s="155" t="s">
        <v>102</v>
      </c>
      <c r="C9" s="156"/>
      <c r="D9" s="156"/>
      <c r="E9" s="156"/>
      <c r="F9" s="157"/>
    </row>
    <row r="10" spans="1:6" ht="36">
      <c r="A10" s="126"/>
      <c r="B10" s="10" t="s">
        <v>551</v>
      </c>
      <c r="C10" s="131">
        <f>C12+C13</f>
        <v>1225</v>
      </c>
      <c r="D10" s="131">
        <f>D12+D13</f>
        <v>0</v>
      </c>
      <c r="E10" s="131">
        <f>E12+E13</f>
        <v>0</v>
      </c>
      <c r="F10" s="132">
        <f>SUM(C10:E10)</f>
        <v>1225</v>
      </c>
    </row>
    <row r="11" spans="1:6" ht="12">
      <c r="A11" s="126"/>
      <c r="B11" s="10" t="s">
        <v>552</v>
      </c>
      <c r="C11" s="133"/>
      <c r="D11" s="133"/>
      <c r="E11" s="133"/>
      <c r="F11" s="134"/>
    </row>
    <row r="12" spans="1:6" ht="12">
      <c r="A12" s="126"/>
      <c r="B12" s="16" t="s">
        <v>553</v>
      </c>
      <c r="C12" s="135">
        <f>'T4'!C10+'T4'!C25</f>
        <v>1025</v>
      </c>
      <c r="D12" s="135">
        <f>'T4'!D10+'T4'!D25</f>
        <v>0</v>
      </c>
      <c r="E12" s="135">
        <f>'T4'!E10+'T4'!E25</f>
        <v>0</v>
      </c>
      <c r="F12" s="136">
        <f>SUM(C12:E12)</f>
        <v>1025</v>
      </c>
    </row>
    <row r="13" spans="1:6" ht="24">
      <c r="A13" s="126"/>
      <c r="B13" s="143" t="s">
        <v>554</v>
      </c>
      <c r="C13" s="135">
        <f>'T4'!C11+'T4'!C26</f>
        <v>200</v>
      </c>
      <c r="D13" s="135">
        <f>'T4'!D11+'T4'!D26</f>
        <v>0</v>
      </c>
      <c r="E13" s="135">
        <f>'T4'!E11+'T4'!E26</f>
        <v>0</v>
      </c>
      <c r="F13" s="136">
        <f>SUM(C13:E13)</f>
        <v>200</v>
      </c>
    </row>
    <row r="14" spans="1:6" ht="24">
      <c r="A14" s="126"/>
      <c r="B14" s="10" t="s">
        <v>555</v>
      </c>
      <c r="C14" s="131">
        <f>C16+C17</f>
        <v>1365</v>
      </c>
      <c r="D14" s="131">
        <f>D16+D17</f>
        <v>0</v>
      </c>
      <c r="E14" s="131">
        <f>E16+E17</f>
        <v>0</v>
      </c>
      <c r="F14" s="132">
        <f>SUM(C14:E14)</f>
        <v>1365</v>
      </c>
    </row>
    <row r="15" spans="1:6" ht="12">
      <c r="A15" s="126"/>
      <c r="B15" s="10" t="s">
        <v>556</v>
      </c>
      <c r="C15" s="133"/>
      <c r="D15" s="133"/>
      <c r="E15" s="133"/>
      <c r="F15" s="134"/>
    </row>
    <row r="16" spans="1:6" ht="12">
      <c r="A16" s="126"/>
      <c r="B16" s="16" t="s">
        <v>557</v>
      </c>
      <c r="C16" s="135">
        <f>'T5'!I20+'T4'!C25</f>
        <v>1165</v>
      </c>
      <c r="D16" s="135">
        <f>'T5'!I27+'T4'!D25</f>
        <v>0</v>
      </c>
      <c r="E16" s="135">
        <f>'T5'!I34+'T4'!E25</f>
        <v>0</v>
      </c>
      <c r="F16" s="136">
        <f>SUM(C16:E16)</f>
        <v>1165</v>
      </c>
    </row>
    <row r="17" spans="1:6" ht="24">
      <c r="A17" s="126"/>
      <c r="B17" s="16" t="s">
        <v>558</v>
      </c>
      <c r="C17" s="135">
        <f>'T5'!J20+'T4'!C26</f>
        <v>200</v>
      </c>
      <c r="D17" s="135">
        <f>'T5'!J27+'T4'!D26</f>
        <v>0</v>
      </c>
      <c r="E17" s="135">
        <f>'T5'!J34+'T4'!E26</f>
        <v>0</v>
      </c>
      <c r="F17" s="136">
        <f>SUM(C17:E17)</f>
        <v>200</v>
      </c>
    </row>
    <row r="18" spans="1:6" ht="12">
      <c r="A18" s="126"/>
      <c r="B18" s="137" t="s">
        <v>559</v>
      </c>
      <c r="C18" s="158">
        <f>F18</f>
        <v>1</v>
      </c>
      <c r="D18" s="158">
        <f>F18</f>
        <v>1</v>
      </c>
      <c r="E18" s="158">
        <f>F18</f>
        <v>1</v>
      </c>
      <c r="F18" s="159">
        <v>1</v>
      </c>
    </row>
    <row r="19" spans="1:6" ht="24">
      <c r="A19" s="126"/>
      <c r="B19" s="137" t="s">
        <v>560</v>
      </c>
      <c r="C19" s="136">
        <f>C20+C21</f>
        <v>16380</v>
      </c>
      <c r="D19" s="136">
        <f>D20+D21</f>
        <v>0</v>
      </c>
      <c r="E19" s="136">
        <f>E20+E21</f>
        <v>0</v>
      </c>
      <c r="F19" s="71">
        <f>SUM(C19:E19)</f>
        <v>16380</v>
      </c>
    </row>
    <row r="20" spans="1:6" ht="12">
      <c r="A20" s="126"/>
      <c r="B20" s="16" t="s">
        <v>561</v>
      </c>
      <c r="C20" s="136">
        <f>IF(OR(C16=0,C18="",C18=0),0,ROUND(C16*12/C18,0))</f>
        <v>13980</v>
      </c>
      <c r="D20" s="136">
        <f>IF(OR(D16=0,D18="",D18=0),0,ROUND(D16*12/D18,0))</f>
        <v>0</v>
      </c>
      <c r="E20" s="136">
        <f>IF(OR(E16=0,E18="",E18=0),0,ROUND(E16*12/E18,0))</f>
        <v>0</v>
      </c>
      <c r="F20" s="136">
        <f>SUM(C20:E20)</f>
        <v>13980</v>
      </c>
    </row>
    <row r="21" spans="1:6" ht="24">
      <c r="A21" s="126"/>
      <c r="B21" s="16" t="s">
        <v>562</v>
      </c>
      <c r="C21" s="136">
        <f>IF(OR(C17=0,C18="",C18=0),0,ROUND(C17*12/C18,0))</f>
        <v>2400</v>
      </c>
      <c r="D21" s="136">
        <f>IF(OR(D17=0,D18="",D18=0),0,ROUND(D17*12/D18,0))</f>
        <v>0</v>
      </c>
      <c r="E21" s="136">
        <f>IF(OR(E17=0,E18="",E18=0),0,ROUND(E17*12/E18,0))</f>
        <v>0</v>
      </c>
      <c r="F21" s="136">
        <f>SUM(C21:E21)</f>
        <v>2400</v>
      </c>
    </row>
    <row r="22" spans="1:6" ht="36">
      <c r="A22" s="126"/>
      <c r="B22" s="137" t="s">
        <v>563</v>
      </c>
      <c r="C22" s="141">
        <f>IF(OR(C8=0,C19="",C19=0),0,ROUND(C8/C19,2))</f>
        <v>1.72</v>
      </c>
      <c r="D22" s="141">
        <f>IF(OR(D8=0,D19="",D19=0),0,ROUND(D8/D19,2))</f>
        <v>0</v>
      </c>
      <c r="E22" s="141">
        <f>IF(OR(E8=0,E19="",E19=0),0,ROUND(E8/E19,2))</f>
        <v>0</v>
      </c>
      <c r="F22" s="141">
        <f>IF(OR(F8=0,F19="",F19=0),0,ROUND(F8/F19,2))</f>
        <v>1.72</v>
      </c>
    </row>
    <row r="23" spans="1:6" ht="36">
      <c r="A23" s="126"/>
      <c r="B23" s="137" t="s">
        <v>564</v>
      </c>
      <c r="C23" s="133"/>
      <c r="D23" s="133"/>
      <c r="E23" s="133"/>
      <c r="F23" s="134"/>
    </row>
    <row r="24" spans="1:6" ht="12">
      <c r="A24" s="126"/>
      <c r="B24" s="16" t="s">
        <v>565</v>
      </c>
      <c r="C24" s="141">
        <f>IF(OR(C22=0,C18="",C18=0),0,ROUND(C22/C18,2))</f>
        <v>1.72</v>
      </c>
      <c r="D24" s="141">
        <f>IF(OR(D22=0,D18="",D18=0),0,ROUND(D22/D18,2))</f>
        <v>0</v>
      </c>
      <c r="E24" s="141">
        <f>IF(OR(E22=0,E18="",E18=0),0,ROUND(E22/E18,2))</f>
        <v>0</v>
      </c>
      <c r="F24" s="142"/>
    </row>
    <row r="25" spans="1:6" ht="24">
      <c r="A25" s="126"/>
      <c r="B25" s="16" t="s">
        <v>566</v>
      </c>
      <c r="C25" s="141">
        <f>IF(OR(C22=0,C18="",C18=0),0,ROUND(C22/C18,2))</f>
        <v>1.72</v>
      </c>
      <c r="D25" s="141">
        <f>IF(OR(D22=0,D18="",D18=0),0,ROUND(D22/D18,2))</f>
        <v>0</v>
      </c>
      <c r="E25" s="141">
        <f>IF(OR(E22=0,E18="",E18=0),0,ROUND(E22/E18,2))</f>
        <v>0</v>
      </c>
      <c r="F25" s="142"/>
    </row>
    <row r="26" spans="1:6" ht="24" customHeight="1">
      <c r="A26" s="126"/>
      <c r="B26" s="145" t="s">
        <v>567</v>
      </c>
      <c r="C26" s="136">
        <f>SUM(C28:C30)</f>
        <v>28180</v>
      </c>
      <c r="D26" s="136">
        <f>SUM(D28:D30)</f>
        <v>0</v>
      </c>
      <c r="E26" s="136">
        <f>SUM(E28:E30)</f>
        <v>0</v>
      </c>
      <c r="F26" s="71">
        <f>SUM(C26:E26)</f>
        <v>28180</v>
      </c>
    </row>
    <row r="27" spans="1:6" ht="12">
      <c r="A27" s="126"/>
      <c r="B27" s="10" t="s">
        <v>568</v>
      </c>
      <c r="C27" s="146"/>
      <c r="D27" s="133"/>
      <c r="E27" s="133"/>
      <c r="F27" s="134"/>
    </row>
    <row r="28" spans="1:6" ht="12">
      <c r="A28" s="126"/>
      <c r="B28" s="16" t="s">
        <v>569</v>
      </c>
      <c r="C28" s="49">
        <f>'T5'!L20</f>
        <v>24052</v>
      </c>
      <c r="D28" s="49">
        <f>'T5'!L27</f>
        <v>0</v>
      </c>
      <c r="E28" s="49">
        <f>'T5'!L34</f>
        <v>0</v>
      </c>
      <c r="F28" s="136">
        <f>SUM(C28:E28)</f>
        <v>24052</v>
      </c>
    </row>
    <row r="29" spans="1:6" ht="12">
      <c r="A29" s="126"/>
      <c r="B29" s="16" t="s">
        <v>570</v>
      </c>
      <c r="C29" s="49">
        <f>'T5'!M20</f>
        <v>4128</v>
      </c>
      <c r="D29" s="49">
        <f>'T5'!M27</f>
        <v>0</v>
      </c>
      <c r="E29" s="49">
        <f>'T5'!M34</f>
        <v>0</v>
      </c>
      <c r="F29" s="136">
        <f>SUM(C29:E29)</f>
        <v>4128</v>
      </c>
    </row>
    <row r="30" spans="1:6" ht="12">
      <c r="A30" s="126"/>
      <c r="B30" s="143" t="s">
        <v>571</v>
      </c>
      <c r="C30" s="149"/>
      <c r="D30" s="149"/>
      <c r="E30" s="149"/>
      <c r="F30" s="149"/>
    </row>
    <row r="31" spans="1:6" ht="24">
      <c r="A31" s="126"/>
      <c r="B31" s="10" t="s">
        <v>572</v>
      </c>
      <c r="C31" s="70"/>
      <c r="D31" s="70"/>
      <c r="E31" s="70"/>
      <c r="F31" s="130"/>
    </row>
    <row r="32" spans="1:6" ht="12">
      <c r="A32" s="148"/>
      <c r="B32" s="21" t="s">
        <v>573</v>
      </c>
      <c r="C32" s="71">
        <f>C28+C29</f>
        <v>28180</v>
      </c>
      <c r="D32" s="71">
        <f>D28+D29</f>
        <v>0</v>
      </c>
      <c r="E32" s="71">
        <f>E28+E29</f>
        <v>0</v>
      </c>
      <c r="F32" s="71">
        <f>SUM(C32:E32)</f>
        <v>28180</v>
      </c>
    </row>
  </sheetData>
  <sheetProtection sheet="1" objects="1" scenarios="1"/>
  <mergeCells count="3">
    <mergeCell ref="A4:A5"/>
    <mergeCell ref="B4:B5"/>
    <mergeCell ref="C4:F4"/>
  </mergeCells>
  <printOptions/>
  <pageMargins left="0.9840277777777778" right="0.5902777777777778" top="0.7875" bottom="0.7875" header="0" footer="0.5118055555555556"/>
  <pageSetup fitToHeight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Taryfowy</dc:title>
  <dc:subject>Sporządzenie "Wniosku o zatwierdzenie taryf" wraz z załącznikam</dc:subject>
  <dc:creator>ATRAX</dc:creator>
  <cp:keywords/>
  <dc:description/>
  <cp:lastModifiedBy>UG</cp:lastModifiedBy>
  <cp:lastPrinted>2012-02-20T11:14:34Z</cp:lastPrinted>
  <dcterms:created xsi:type="dcterms:W3CDTF">2002-04-14T20:50:08Z</dcterms:created>
  <dcterms:modified xsi:type="dcterms:W3CDTF">2012-02-21T07:23:55Z</dcterms:modified>
  <cp:category/>
  <cp:version/>
  <cp:contentType/>
  <cp:contentStatus/>
  <cp:revision>1</cp:revision>
</cp:coreProperties>
</file>